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tsykorin\Documents\ФАПРИД\Пилотный проект с МИК\"/>
    </mc:Choice>
  </mc:AlternateContent>
  <bookViews>
    <workbookView xWindow="0" yWindow="0" windowWidth="28620" windowHeight="9015" tabRatio="783" firstSheet="1" activeTab="1"/>
  </bookViews>
  <sheets>
    <sheet name="Tech" sheetId="22" state="hidden" r:id="rId1"/>
    <sheet name="Запрос" sheetId="23" r:id="rId2"/>
    <sheet name="Общие данные" sheetId="28" r:id="rId3"/>
    <sheet name="Финансово-экономическая инф." sheetId="29" r:id="rId4"/>
    <sheet name="Бухгалтерская информация" sheetId="3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9" l="1"/>
  <c r="B39" i="23" l="1"/>
  <c r="D5" i="23" l="1"/>
  <c r="F2" i="22" l="1"/>
  <c r="D6" i="22"/>
  <c r="C6" i="22"/>
  <c r="F5" i="22" l="1"/>
  <c r="C16" i="22" s="1"/>
  <c r="C77" i="30"/>
  <c r="G126" i="30"/>
  <c r="F126" i="30"/>
  <c r="E126" i="30"/>
  <c r="D126" i="30"/>
  <c r="F7" i="30"/>
  <c r="B52" i="23" l="1"/>
  <c r="B49" i="23"/>
  <c r="B51" i="23"/>
  <c r="B46" i="23"/>
  <c r="B47" i="23"/>
  <c r="B44" i="23"/>
  <c r="B48" i="23"/>
  <c r="B41" i="23"/>
  <c r="B43" i="23"/>
  <c r="B40" i="23"/>
  <c r="B50" i="23"/>
  <c r="B38" i="23"/>
  <c r="B45" i="23"/>
  <c r="B36" i="23"/>
  <c r="B17" i="29" l="1"/>
  <c r="B5" i="30" s="1"/>
  <c r="H6" i="22"/>
  <c r="D30" i="23" l="1"/>
  <c r="D31" i="23"/>
  <c r="B13" i="30"/>
  <c r="B21" i="30" s="1"/>
  <c r="D36" i="23"/>
  <c r="F3" i="22"/>
  <c r="F4" i="22"/>
  <c r="G4" i="22" s="1"/>
  <c r="G6" i="22" s="1"/>
  <c r="D38" i="23" l="1"/>
  <c r="G3" i="22"/>
  <c r="D5" i="22"/>
  <c r="G5" i="22"/>
  <c r="C22" i="22" s="1"/>
  <c r="D22" i="22" s="1"/>
  <c r="F6" i="22"/>
  <c r="F119" i="30" l="1"/>
  <c r="E119" i="30" s="1"/>
  <c r="D119" i="30" s="1"/>
  <c r="B59" i="23"/>
  <c r="F19" i="29"/>
  <c r="E19" i="29" s="1"/>
  <c r="D19" i="29" s="1"/>
  <c r="B29" i="30"/>
  <c r="D39" i="23"/>
  <c r="C17" i="22"/>
  <c r="F231" i="30"/>
  <c r="E231" i="30" s="1"/>
  <c r="D231" i="30" s="1"/>
  <c r="C5" i="22"/>
  <c r="D2" i="22"/>
  <c r="F211" i="30"/>
  <c r="E211" i="30" s="1"/>
  <c r="D211" i="30" s="1"/>
  <c r="F189" i="30"/>
  <c r="E189" i="30" s="1"/>
  <c r="D189" i="30" s="1"/>
  <c r="F130" i="30"/>
  <c r="E130" i="30" s="1"/>
  <c r="D130" i="30" s="1"/>
  <c r="F140" i="30"/>
  <c r="E140" i="30" s="1"/>
  <c r="D140" i="30" s="1"/>
  <c r="F200" i="30"/>
  <c r="E200" i="30" s="1"/>
  <c r="D200" i="30" s="1"/>
  <c r="C21" i="22"/>
  <c r="D21" i="22" s="1"/>
  <c r="E21" i="22" s="1"/>
  <c r="F21" i="22" s="1"/>
  <c r="G21" i="22" s="1"/>
  <c r="H21" i="22" s="1"/>
  <c r="I21" i="22" s="1"/>
  <c r="J21" i="22" s="1"/>
  <c r="K21" i="22" s="1"/>
  <c r="L21" i="22" s="1"/>
  <c r="M21" i="22" s="1"/>
  <c r="N21" i="22" s="1"/>
  <c r="O21" i="22" s="1"/>
  <c r="P21" i="22" s="1"/>
  <c r="Q21" i="22" s="1"/>
  <c r="R21" i="22" s="1"/>
  <c r="S21" i="22" s="1"/>
  <c r="T21" i="22" s="1"/>
  <c r="G2" i="22"/>
  <c r="H5" i="22"/>
  <c r="I7" i="29"/>
  <c r="E22" i="22"/>
  <c r="J7" i="29"/>
  <c r="C2" i="22" l="1"/>
  <c r="B37" i="30"/>
  <c r="B43" i="30" s="1"/>
  <c r="B51" i="30" s="1"/>
  <c r="C15" i="22"/>
  <c r="E2" i="22"/>
  <c r="H2" i="22"/>
  <c r="C18" i="22"/>
  <c r="K7" i="29"/>
  <c r="F22" i="22"/>
  <c r="D41" i="23" l="1"/>
  <c r="B57" i="30"/>
  <c r="B62" i="30" s="1"/>
  <c r="B69" i="30" s="1"/>
  <c r="B58" i="23"/>
  <c r="B26" i="23"/>
  <c r="E3" i="22"/>
  <c r="E5" i="22"/>
  <c r="E4" i="22"/>
  <c r="E6" i="22" s="1"/>
  <c r="C12" i="22" s="1"/>
  <c r="G22" i="22"/>
  <c r="M7" i="29" s="1"/>
  <c r="L7" i="29"/>
  <c r="D43" i="23" l="1"/>
  <c r="B79" i="30"/>
  <c r="D44" i="23"/>
  <c r="C13" i="22"/>
  <c r="C14" i="22"/>
  <c r="B54" i="23" l="1"/>
  <c r="B53" i="23"/>
  <c r="G19" i="29"/>
  <c r="B56" i="23"/>
  <c r="B55" i="23"/>
  <c r="B57" i="23"/>
  <c r="B87" i="30"/>
  <c r="D46" i="23"/>
  <c r="G231" i="30"/>
  <c r="G140" i="30"/>
  <c r="G119" i="30"/>
  <c r="I7" i="30"/>
  <c r="G211" i="30"/>
  <c r="G130" i="30"/>
  <c r="G200" i="30"/>
  <c r="G189" i="30"/>
  <c r="B60" i="23"/>
  <c r="B22" i="23"/>
  <c r="B35" i="23"/>
  <c r="B31" i="23"/>
  <c r="B107" i="30" l="1"/>
  <c r="D48" i="23"/>
  <c r="B117" i="30" l="1"/>
  <c r="D49" i="23"/>
  <c r="B128" i="30" l="1"/>
  <c r="B138" i="30" s="1"/>
  <c r="D53" i="23" l="1"/>
  <c r="B187" i="30"/>
  <c r="D54" i="23"/>
  <c r="B198" i="30" l="1"/>
  <c r="D55" i="23"/>
  <c r="B209" i="30" l="1"/>
  <c r="D56" i="23"/>
  <c r="B229" i="30" l="1"/>
  <c r="D57" i="23"/>
  <c r="D60" i="23" l="1"/>
</calcChain>
</file>

<file path=xl/sharedStrings.xml><?xml version="1.0" encoding="utf-8"?>
<sst xmlns="http://schemas.openxmlformats.org/spreadsheetml/2006/main" count="725" uniqueCount="339">
  <si>
    <t>Показатель</t>
  </si>
  <si>
    <t>Ед. изм.</t>
  </si>
  <si>
    <t>Вспомогательные материалы</t>
  </si>
  <si>
    <t>тыс. руб.</t>
  </si>
  <si>
    <t>лет</t>
  </si>
  <si>
    <t>дата</t>
  </si>
  <si>
    <t>Дата расчетов</t>
  </si>
  <si>
    <t>Длительность прогнозного периода</t>
  </si>
  <si>
    <t>период</t>
  </si>
  <si>
    <t>День</t>
  </si>
  <si>
    <t>Месяц</t>
  </si>
  <si>
    <t>Год</t>
  </si>
  <si>
    <t>Квартал</t>
  </si>
  <si>
    <t>№</t>
  </si>
  <si>
    <t>Отчетная дата</t>
  </si>
  <si>
    <t>Предыдущий год</t>
  </si>
  <si>
    <t>Первый год прогноза</t>
  </si>
  <si>
    <t>Последний год прогноза</t>
  </si>
  <si>
    <t>Длительность ретроспективного периода</t>
  </si>
  <si>
    <t>Первый год ретроспективы</t>
  </si>
  <si>
    <t>Итоговые периоды</t>
  </si>
  <si>
    <t>Текущий бюджет</t>
  </si>
  <si>
    <t>Длительные планы</t>
  </si>
  <si>
    <t>Ретроспективный период</t>
  </si>
  <si>
    <t>Комментарий</t>
  </si>
  <si>
    <t>Отметка о предоставлении</t>
  </si>
  <si>
    <t>Пункт запроса</t>
  </si>
  <si>
    <t>1.</t>
  </si>
  <si>
    <t>2.</t>
  </si>
  <si>
    <t>Формат предоставления</t>
  </si>
  <si>
    <t>excel</t>
  </si>
  <si>
    <t>справка в любом виде</t>
  </si>
  <si>
    <t>Продукт 1</t>
  </si>
  <si>
    <t>Продукт 2</t>
  </si>
  <si>
    <t>Продукт 3</t>
  </si>
  <si>
    <t>Продукт …</t>
  </si>
  <si>
    <t>Продукт N</t>
  </si>
  <si>
    <t>Прочая выручка</t>
  </si>
  <si>
    <t>Итого выручка</t>
  </si>
  <si>
    <t>Должно сходиться с данными отчетности</t>
  </si>
  <si>
    <t>Основное сырье и материалы</t>
  </si>
  <si>
    <t>Электроэнергия</t>
  </si>
  <si>
    <t>Природный газ</t>
  </si>
  <si>
    <t>Оплата труда</t>
  </si>
  <si>
    <t>Общепроизводственные расходы</t>
  </si>
  <si>
    <t>Ремонт и техническое обслуживание</t>
  </si>
  <si>
    <t>НДПИ</t>
  </si>
  <si>
    <t>Налог на имущество</t>
  </si>
  <si>
    <t>Прочие налоги</t>
  </si>
  <si>
    <t>Косвенные расходы на персонал</t>
  </si>
  <si>
    <t>Прочие общепроизводственные расходы</t>
  </si>
  <si>
    <t>Итого производственная себестоимость</t>
  </si>
  <si>
    <t>Амортизация</t>
  </si>
  <si>
    <t>Расшифровка коммерческих расходов</t>
  </si>
  <si>
    <t>Статья расходов 1</t>
  </si>
  <si>
    <t>Статья расходов 2</t>
  </si>
  <si>
    <t>Статья расходов 3</t>
  </si>
  <si>
    <t>Статья расходов …</t>
  </si>
  <si>
    <t>Статья расходов N</t>
  </si>
  <si>
    <t>Расшифровка управленческих расходов</t>
  </si>
  <si>
    <t>Расшифровка прочих доходов и расходов</t>
  </si>
  <si>
    <t>Итого коммерческие расходы</t>
  </si>
  <si>
    <t>Итого управленческие расходы</t>
  </si>
  <si>
    <t>Итого прочие расходы</t>
  </si>
  <si>
    <t>Итого прочие доходы</t>
  </si>
  <si>
    <t>Необходимо добавить или удалить строки в зависимости от номенклатуры продукции</t>
  </si>
  <si>
    <t>Доходы, не распределяемые по видам продукции</t>
  </si>
  <si>
    <t>Примерная структура. Если в компании принята иная разбивка расходов, необходимо скорректировать таблицу</t>
  </si>
  <si>
    <t>Необходимо добавить или удалить строки в зависимости от количества статей</t>
  </si>
  <si>
    <t>Итого</t>
  </si>
  <si>
    <t>Контрагент 1</t>
  </si>
  <si>
    <t>Контрагент …</t>
  </si>
  <si>
    <t>Контрагент N</t>
  </si>
  <si>
    <t>Машины и оборудование</t>
  </si>
  <si>
    <t>Прочие доходы</t>
  </si>
  <si>
    <t>Прочие расходы</t>
  </si>
  <si>
    <t>Необходимо добавить или удалить строки в зависимости от количества контрагентов</t>
  </si>
  <si>
    <t>Данные о расходах на оплату труда</t>
  </si>
  <si>
    <t>Производственный персонал (постоянный)</t>
  </si>
  <si>
    <t>Производственный персонал (переменный)</t>
  </si>
  <si>
    <t>Коммерческий персонал</t>
  </si>
  <si>
    <t>Управленческий персонал</t>
  </si>
  <si>
    <t>чел.</t>
  </si>
  <si>
    <t>Среднесписочная численность персонала</t>
  </si>
  <si>
    <t>Итого среднесписочная численность персонала</t>
  </si>
  <si>
    <t>В случае, если имеется разбивка по участкам/отделам — просим предоставить</t>
  </si>
  <si>
    <t>Фонд оплаты труда за период</t>
  </si>
  <si>
    <t>Итого фонд оплаты труда</t>
  </si>
  <si>
    <t>Общая сумма должна сходиться с суммой ФОТ в расшифровках отчетности</t>
  </si>
  <si>
    <t>Наименование</t>
  </si>
  <si>
    <t>Периоды для прогноза по Проекту</t>
  </si>
  <si>
    <t>Кварталы</t>
  </si>
  <si>
    <t>Годы</t>
  </si>
  <si>
    <t>Статья доходов 1</t>
  </si>
  <si>
    <t>Статья доходов 2</t>
  </si>
  <si>
    <t>Статья доходов 3</t>
  </si>
  <si>
    <t>Статья доходов …</t>
  </si>
  <si>
    <t>Статья доходов N</t>
  </si>
  <si>
    <t>word или pdf</t>
  </si>
  <si>
    <t>1.1</t>
  </si>
  <si>
    <t>1.2</t>
  </si>
  <si>
    <t>1.4</t>
  </si>
  <si>
    <t>1.5</t>
  </si>
  <si>
    <t>1.6</t>
  </si>
  <si>
    <t>Общие сведения деятельности компании: сведения о выпускаемой продукции (товарах) и (или) выполняемых работах, оказываемых услугах, условия функционирования организации, ведущей бизнес, существующие проблемы, перспективы развития и т.п.).</t>
  </si>
  <si>
    <t>1.7</t>
  </si>
  <si>
    <t>1.8</t>
  </si>
  <si>
    <t>1.9</t>
  </si>
  <si>
    <t>Финансово-экономическая информация</t>
  </si>
  <si>
    <t>скан</t>
  </si>
  <si>
    <t>2.1</t>
  </si>
  <si>
    <t>Доля рынка компании с указанием источников информации, ее историческая динамика и ожидаемый уровень в прогнозном периоде.</t>
  </si>
  <si>
    <t>Конкурентные преимущества. Основные конкуренты, компании-аналоги (российские, зарубежные).</t>
  </si>
  <si>
    <t>Маркетинговые обзоры по отрасли/проекты (при наличии).</t>
  </si>
  <si>
    <t>2.2</t>
  </si>
  <si>
    <t>2.3</t>
  </si>
  <si>
    <r>
      <t xml:space="preserve">Имеющийся бизнес-план (средний срок планирования 3-5 лет после даты оценки) по видам деятельности, наиболее актуальный на дату оценки. В бизнес-планах должна быть приведена подробная расшифровка выручки по видам деятельности в стоимостном и натуральном выражении (по видам продукции/услуг), прогноз изменения цен на каждый вид продукции/услуг на 3-5 лет в % или денежном выражении, подробная разбивка себестоимости по статьям расходов. В случае если продукция реализуется по нерыночным ценным (например, по внутренним ценам в составе группы), необходимо указать данные виды продукции, а также рыночные цены на них.
</t>
    </r>
    <r>
      <rPr>
        <i/>
        <sz val="8"/>
        <color theme="1" tint="-0.499984740745262"/>
        <rFont val="Trebuchet MS"/>
        <family val="2"/>
        <charset val="204"/>
      </rPr>
      <t xml:space="preserve">Если бизнес-планы не составляются, то любой другой документ, содержащий запрашиваемую информацию. </t>
    </r>
  </si>
  <si>
    <t>Ценообразование по каждому из направлений сбыта. Прейскурант на услуги компании, динамика цен на услуги в ретроспективе в разрезе видов предоставляемых услуг.</t>
  </si>
  <si>
    <t>Ценовая политика компании в перспективе.</t>
  </si>
  <si>
    <t>Прогноз капитальных вложений по группам основных средств и НМА на срок планирования бизнес-плана (в том числе для ввода объектов незавершенного строительства и оборудования к установке).</t>
  </si>
  <si>
    <t>Бухгалтерская информация</t>
  </si>
  <si>
    <t>3.</t>
  </si>
  <si>
    <t>Перечень имеющихся лицензий с указанием основных характеристик. Копии свидетельств о регистрации товарного знака и других видов нематериальных активов, принадлежащих организации, копии правоустанавливающих документов (лицензионные, авторские договора и прочее).</t>
  </si>
  <si>
    <t>справка в любом виде, скан</t>
  </si>
  <si>
    <t>Производственная мощность по состоянию на дату оценки. Загрузка производственных мощностей на дату оценки (в %)  фактическая и потенциальная (с учетом характеристик имеющихся мощностей и исходя из емкости рынка).</t>
  </si>
  <si>
    <t>Дата оценки</t>
  </si>
  <si>
    <t>Дата оценки:</t>
  </si>
  <si>
    <t>3.3</t>
  </si>
  <si>
    <t>3.2</t>
  </si>
  <si>
    <t>3.4</t>
  </si>
  <si>
    <t>3.5</t>
  </si>
  <si>
    <t>Не предоставлено</t>
  </si>
  <si>
    <t>…</t>
  </si>
  <si>
    <t>cкан</t>
  </si>
  <si>
    <t>№ п/п</t>
  </si>
  <si>
    <t>Группа ОС</t>
  </si>
  <si>
    <t>Наименования объектов</t>
  </si>
  <si>
    <t>Выполняемая работа</t>
  </si>
  <si>
    <t>Сроки выполнения</t>
  </si>
  <si>
    <t>Предполагаемый срок службы после ввода, лет</t>
  </si>
  <si>
    <t>Начало</t>
  </si>
  <si>
    <t>Окончание</t>
  </si>
  <si>
    <t>Здания</t>
  </si>
  <si>
    <t>Сооружения</t>
  </si>
  <si>
    <t>Транспорт</t>
  </si>
  <si>
    <t>Оргтехника</t>
  </si>
  <si>
    <t>Инвентарь</t>
  </si>
  <si>
    <t>Прочие ОС</t>
  </si>
  <si>
    <t>НМА</t>
  </si>
  <si>
    <t xml:space="preserve">Объем капвложений, без НДС, тыс. руб. </t>
  </si>
  <si>
    <t>Наименование нематериального актива</t>
  </si>
  <si>
    <t>Дата создания</t>
  </si>
  <si>
    <t>Дата постановки на баланс</t>
  </si>
  <si>
    <t>Первоначальная стоимость</t>
  </si>
  <si>
    <t>Норма амортизации</t>
  </si>
  <si>
    <t>Остаточная стоимость</t>
  </si>
  <si>
    <t>Планы по переводу в состав НМА</t>
  </si>
  <si>
    <t>Название инвентарной группы</t>
  </si>
  <si>
    <t>Наименование объекта ОС</t>
  </si>
  <si>
    <t>Инв. №</t>
  </si>
  <si>
    <t>Годовая норма амортизации, %</t>
  </si>
  <si>
    <t>Адрес (местоположение)</t>
  </si>
  <si>
    <t>Наименование объекта</t>
  </si>
  <si>
    <t>Месторасположение (адрес)</t>
  </si>
  <si>
    <t>Год начала строительства</t>
  </si>
  <si>
    <t>Фактические затраты по периодам (годам), без учета переоценок, тыс. руб. (без НДС)</t>
  </si>
  <si>
    <t>% готовности</t>
  </si>
  <si>
    <t>до 2001</t>
  </si>
  <si>
    <t>……………</t>
  </si>
  <si>
    <t>с начала года на дату оценки</t>
  </si>
  <si>
    <t>Дата приобретения / постановки на баланс</t>
  </si>
  <si>
    <t>Капвложения для ввода в эксплуатацию без НДС</t>
  </si>
  <si>
    <t>Предполагаемая дата ввода</t>
  </si>
  <si>
    <t xml:space="preserve">С даты оценки </t>
  </si>
  <si>
    <t>……</t>
  </si>
  <si>
    <t>до даты ввода</t>
  </si>
  <si>
    <t>Наименование компании</t>
  </si>
  <si>
    <t>Основной вид деятельности</t>
  </si>
  <si>
    <t>Сумма на дату оценки, тыс. руб.</t>
  </si>
  <si>
    <t>Доля  в УК компании, %</t>
  </si>
  <si>
    <t>Займы</t>
  </si>
  <si>
    <t>Наименование организации</t>
  </si>
  <si>
    <t>№ договора дата</t>
  </si>
  <si>
    <t>Дата погашения займа</t>
  </si>
  <si>
    <t>Годовая ставка, %</t>
  </si>
  <si>
    <t>Порядок погашения основного тела займа</t>
  </si>
  <si>
    <t>Периодичность начисления процентов</t>
  </si>
  <si>
    <t>Сумма займа по договору</t>
  </si>
  <si>
    <t>Сумма основного долга на дату оценки, руб.</t>
  </si>
  <si>
    <t>Цели займа</t>
  </si>
  <si>
    <t>Векселя</t>
  </si>
  <si>
    <t>Наименование векселедателя</t>
  </si>
  <si>
    <t>Краткая характеристика векселедателя</t>
  </si>
  <si>
    <t>% ставка (если процентный)</t>
  </si>
  <si>
    <t>существует ли компания, финансовое положение</t>
  </si>
  <si>
    <t>Запасы по балансу, в том числе:</t>
  </si>
  <si>
    <t>Ликвидные запасы (могут быль реализованы, либо использованы в производстве)</t>
  </si>
  <si>
    <t>Запасы, относящиеся к инвестиционной деятельности (капитальный ремонт и капитальное строительство)</t>
  </si>
  <si>
    <t>Неликвидные запасы</t>
  </si>
  <si>
    <t>Запасы, относящиеся к периоду, превышающему 12 месяцев (расходы будущих периодов)</t>
  </si>
  <si>
    <t>Наименование дебитора</t>
  </si>
  <si>
    <t>Сумма задолженности на дату оценки, тыс. руб.</t>
  </si>
  <si>
    <t>Сроки возникновения</t>
  </si>
  <si>
    <t>Предполагаемые сроки погашения</t>
  </si>
  <si>
    <t>Наименование кредитора (заимодавца)</t>
  </si>
  <si>
    <t xml:space="preserve">Вид кредита (займа) </t>
  </si>
  <si>
    <t>Валюта кредита (займа)</t>
  </si>
  <si>
    <t xml:space="preserve">Дата возникновения </t>
  </si>
  <si>
    <t xml:space="preserve">Дата погашения </t>
  </si>
  <si>
    <t>Порядок погашения основного тела кредита (займа)</t>
  </si>
  <si>
    <t>Сумма основного долга на дату оценки, тыс. руб.</t>
  </si>
  <si>
    <t>Сумма процентов к уплате на дату оценки, тыс. руб.</t>
  </si>
  <si>
    <t xml:space="preserve">Цели </t>
  </si>
  <si>
    <t>Обеспечение (если есть)</t>
  </si>
  <si>
    <t>Долгосрочные кредиты</t>
  </si>
  <si>
    <t>Долгосрочные займы</t>
  </si>
  <si>
    <t>Краткосрочные кредиты</t>
  </si>
  <si>
    <t>Краткосрочные займы</t>
  </si>
  <si>
    <t>Наименование кредитора</t>
  </si>
  <si>
    <t>ХХХ</t>
  </si>
  <si>
    <t>Накопленная амортизация</t>
  </si>
  <si>
    <t>По счету 08 «Вложения во внеоборотные активы». Титульные списки с разбиением по годам затрат и видам затрат в базовых ценах. Характеристика незавершенного строительства.</t>
  </si>
  <si>
    <t>По счету 07 «Оборудование к установке». Основные параметры оборудования к установке.</t>
  </si>
  <si>
    <t>Год выпуска</t>
  </si>
  <si>
    <t>Фирма-производитель</t>
  </si>
  <si>
    <t>Балансовая стоимость, тыс. руб.</t>
  </si>
  <si>
    <t>Остаточная стоимость на дату оценки</t>
  </si>
  <si>
    <t>Марка/модель</t>
  </si>
  <si>
    <t xml:space="preserve">Прогноз капитальных вложений для ввода данных объектов в эксплуатацию. </t>
  </si>
  <si>
    <t>Акции, взносы в УК</t>
  </si>
  <si>
    <t>Плановая дата погашения</t>
  </si>
  <si>
    <t>Сумма, тыс. руб.</t>
  </si>
  <si>
    <t>Вид задолженности (текущая/ просроченная/ безнадежная)</t>
  </si>
  <si>
    <t>Порядок начисления процентов</t>
  </si>
  <si>
    <t>ХХ</t>
  </si>
  <si>
    <t>Прогноз капитальных вложений по группам основных средств</t>
  </si>
  <si>
    <t>Расшифровка статьи бухгалтерского баланса «Нематериальные активы»</t>
  </si>
  <si>
    <t>Расшифровка статьи бухгалтерского баланса «Результаты исследований и разработок»</t>
  </si>
  <si>
    <t>Расшифровка статьи бухгалтерского баланса «Основные средства»</t>
  </si>
  <si>
    <t>Расшифровка незавершенного строительства (в составе статей «Основные средства» или «Прочие внеоборотные активы»)</t>
  </si>
  <si>
    <t>Расшифровка статьи бухгалтерского баланса «Финансовые вложения»</t>
  </si>
  <si>
    <t>Расшифровка статьи бухгалтерского баланса «Запасы»</t>
  </si>
  <si>
    <t>Расшифровка статьи бухгалтерского баланса «Дебиторская задолженность»</t>
  </si>
  <si>
    <t>Расшифровка статьи бухгалтерского баланса «Заемные средства» долгосрочные и краткосрочные</t>
  </si>
  <si>
    <t>Расшифровка статьи бухгалтерского баланса «Кредиторская задолженность»</t>
  </si>
  <si>
    <t>Расшифровки выручки от реализации</t>
  </si>
  <si>
    <t>Расшифровки производственной себестоимости</t>
  </si>
  <si>
    <t>Расшифровки коммерческих расходов</t>
  </si>
  <si>
    <t>Расшифровки управленческих расходов</t>
  </si>
  <si>
    <t>Расшифровки прочих доходов и расходов</t>
  </si>
  <si>
    <t>Общая численность персонала</t>
  </si>
  <si>
    <t>Отчисление на социальные нужды и страховые взносы на обязательное социальное страхование от несчастных случаев на производстве и профессиональных заболеваний</t>
  </si>
  <si>
    <t>%</t>
  </si>
  <si>
    <t>Необходимо предоставить копию векселя в электронном или бумажном виде.
Должно сходиться с данными отчетности</t>
  </si>
  <si>
    <t>Комментарий Исполнителя</t>
  </si>
  <si>
    <t>Комментарий Заказчика/Собственника</t>
  </si>
  <si>
    <t>Вид работ (реконструкция, модернизация, стр-во и т.п.</t>
  </si>
  <si>
    <t>Прошло времени с начала года до даты оценки</t>
  </si>
  <si>
    <t>Период даты оценки</t>
  </si>
  <si>
    <t xml:space="preserve">На листе представлены примерные формы расшифровок бухгалтерской отчетности. При необходимости их можно изменять. </t>
  </si>
  <si>
    <t>В представленных таблицах заполняются ячейки, выделенные цветом</t>
  </si>
  <si>
    <t>При наличии на предприятии собственных форм отчетности, близких по содержанию представленным, можно предоставить их и не заполнять таблицы.</t>
  </si>
  <si>
    <t>1.3</t>
  </si>
  <si>
    <t>3.1</t>
  </si>
  <si>
    <t>Данные о начисленных и уплаченных налогах</t>
  </si>
  <si>
    <t>Земельный налог</t>
  </si>
  <si>
    <t>Транспортный налог</t>
  </si>
  <si>
    <t>Примерная структура. Если в компании принята иная разбивка налогов, необходимо скорректировать таблицу</t>
  </si>
  <si>
    <t>Продукт 1 / Услуга</t>
  </si>
  <si>
    <t>Продукт 2 / Услуга</t>
  </si>
  <si>
    <t>Продукт 3 / Услуга</t>
  </si>
  <si>
    <t>Продукт …  / Услуга</t>
  </si>
  <si>
    <t>Продукт N  / Услуга</t>
  </si>
  <si>
    <t>Продукт … / Услуга</t>
  </si>
  <si>
    <t>Продукт N / Услуга</t>
  </si>
  <si>
    <t>Социальные отчисления</t>
  </si>
  <si>
    <t>Перспективы ввода в строй (предполагаемый год ввода в эксплуатацию)</t>
  </si>
  <si>
    <t>Расшифровка (перечень) нематериальных активов, подлежащих оценке.</t>
  </si>
  <si>
    <t>Копии свидетельств о регистрации нематериальных активов (со всеми приложениями), прочих документов о регистрации НМА.</t>
  </si>
  <si>
    <t>Для НМА, созданных организацией самостоятельно сведения о затратах на разработку объекта оценки с указанием периода осуществления затрат, включая:
- расходы по оплате труда и иные виды вознаграждения разработчикам НМА,
- расходы на оплату материалов по разработке НМА, 
- накладные расходы по разработке НМА, 
- юридические издержки по правовой охране, 
- налоги,  
- предпринимательская прибыль в период разработки объекта оценки,
- прочие расходы, относящиеся к объекту оценку и понесенные в период разработки объекта оценки.</t>
  </si>
  <si>
    <t>Для приобретенных НМА сведения о приобрении: когда были приобретены, у кого, по каким ценам, цели приобретения. Копии документов, подтверждающих приобретение.</t>
  </si>
  <si>
    <t>При наличии – информация о других (не включенных в Объект оценки) нематериальных активах, входящих в состав технологической основы производства и реализации продукции с использованием Объекта оценки.</t>
  </si>
  <si>
    <t>Права, привилегии, иные экономические выгоды, связанные с владением Объектом оценки.</t>
  </si>
  <si>
    <t>Информация о типичном сроке полезного использования оцениваемых НМА.</t>
  </si>
  <si>
    <t xml:space="preserve">Механизм передачи прав пользования актива третьим лицам (продажа, лицензионные соглашения, прочее). Сведения о предоставлении лицензий на использование оцениваемых НМА, а также копии лицензионных/сублицензионных договоров. Если на дату оценки имеются договоренности о передаче и/или документы в процессе регистрации – также предоставить информацию, комментарии по текущему статусу, копии имеющихся документов. </t>
  </si>
  <si>
    <t>Ретроспективная информация о сделках с оцениваемыми НМА (или аналогичными по полезности НМА), в том числе отчуждение, передача исключительных/неисключительных прав на НМА.</t>
  </si>
  <si>
    <t>Информация о текущем использовании НМА.</t>
  </si>
  <si>
    <t>Расшифровка/перечень НМА, подлежащих оценке</t>
  </si>
  <si>
    <t>Номер и дата документа о регистрации</t>
  </si>
  <si>
    <t>Страна регистрации</t>
  </si>
  <si>
    <t>Дата приоритета</t>
  </si>
  <si>
    <t>Дата окончания регистрации</t>
  </si>
  <si>
    <t>Счет отоборажения в бухгалтерском балансе</t>
  </si>
  <si>
    <t>Начисленная амортизация</t>
  </si>
  <si>
    <t>Остаточная (балансовая) стоимость на дату оценки</t>
  </si>
  <si>
    <t>Срок полезного использования по данным бухгалтерского учета</t>
  </si>
  <si>
    <t>Участие в генерации доходов компании</t>
  </si>
  <si>
    <t>+    /   -</t>
  </si>
  <si>
    <t>Общая данные об оцениваемых НМА</t>
  </si>
  <si>
    <t>Общие данные о компании-владельце НМА</t>
  </si>
  <si>
    <t xml:space="preserve">Расшифровка статьи бухгалтерского баланса «Доходные вложения в материальные ценности» с указанием вида вложения (с подробным описанием и наименованием). </t>
  </si>
  <si>
    <t>3.6</t>
  </si>
  <si>
    <t>3.7</t>
  </si>
  <si>
    <t>3.8</t>
  </si>
  <si>
    <t>3.9</t>
  </si>
  <si>
    <t>3.10</t>
  </si>
  <si>
    <t>3.11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</si>
  <si>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</si>
  <si>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</si>
  <si>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</si>
  <si>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</si>
  <si>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</si>
  <si>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</si>
  <si>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</si>
  <si>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</si>
  <si>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</si>
  <si>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</si>
  <si>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</si>
  <si>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</si>
  <si>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</si>
  <si>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</si>
  <si>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</si>
  <si>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</si>
  <si>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</si>
  <si>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</si>
  <si>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</si>
  <si>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</si>
  <si>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</si>
  <si>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</si>
  <si>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</si>
  <si>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</si>
  <si>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</si>
  <si>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</si>
  <si>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</si>
  <si>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1.10</t>
  </si>
  <si>
    <t>Наименование компании (юридического лица), реквизиты, основная информация о компании. Устав общества (последняя редакция до даты оценки).</t>
  </si>
  <si>
    <t>Документы о регистрации юридического лица.</t>
  </si>
  <si>
    <t>*</t>
  </si>
  <si>
    <t>Рекомендованная форма запроса информации для проведения независимой оценки прав на результаты интеллектуальной деятельности и средства индивидуализации в целях залога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</si>
</sst>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&quot;;\(#,##0\);\-&quot; &quot;"/>
    <numFmt numFmtId="165" formatCode="&quot;Таблица &quot;#,##0"/>
  </numFmts>
  <fonts count="14" x14ac:knownFonts="1">
    <font>
      <sz val="8"/>
      <color theme="1"/>
      <name val="Trebuchet MS"/>
      <family val="2"/>
      <charset val="204"/>
    </font>
    <font>
      <sz val="8"/>
      <name val="Trebuchet MS"/>
      <family val="2"/>
      <charset val="204"/>
    </font>
    <font>
      <b/>
      <sz val="8"/>
      <name val="Trebuchet MS"/>
      <family val="2"/>
      <charset val="204"/>
    </font>
    <font>
      <b/>
      <sz val="8"/>
      <color theme="3"/>
      <name val="Trebuchet MS"/>
      <family val="2"/>
      <charset val="204"/>
    </font>
    <font>
      <b/>
      <sz val="8"/>
      <color theme="4"/>
      <name val="Trebuchet MS"/>
      <family val="2"/>
      <charset val="204"/>
    </font>
    <font>
      <b/>
      <sz val="8"/>
      <color theme="1" tint="-0.499984740745262"/>
      <name val="Trebuchet MS"/>
      <family val="2"/>
      <charset val="204"/>
    </font>
    <font>
      <sz val="8"/>
      <color theme="1" tint="-0.499984740745262"/>
      <name val="Trebuchet MS"/>
      <family val="2"/>
      <charset val="204"/>
    </font>
    <font>
      <b/>
      <sz val="8"/>
      <color rgb="FFFF0000"/>
      <name val="Trebuchet MS"/>
      <family val="2"/>
      <charset val="204"/>
    </font>
    <font>
      <i/>
      <sz val="8"/>
      <color theme="1" tint="-0.499984740745262"/>
      <name val="Trebuchet MS"/>
      <family val="2"/>
      <charset val="204"/>
    </font>
    <font>
      <u/>
      <sz val="8"/>
      <color theme="10"/>
      <name val="Trebuchet MS"/>
      <family val="2"/>
      <charset val="204"/>
    </font>
    <font>
      <sz val="8"/>
      <color theme="3"/>
      <name val="Trebuchet MS"/>
      <family val="2"/>
      <charset val="204"/>
    </font>
    <font>
      <sz val="8"/>
      <color rgb="FFFF0000"/>
      <name val="Trebuchet MS"/>
      <family val="2"/>
      <charset val="204"/>
    </font>
    <font>
      <sz val="11"/>
      <color rgb="FF9C0006"/>
      <name val="Calibri"/>
      <family val="2"/>
      <charset val="204"/>
      <scheme val="minor"/>
    </font>
    <font>
      <b/>
      <sz val="14"/>
      <color theme="1"/>
      <name val="Trebuchet MS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</patternFill>
    </fill>
  </fills>
  <borders count="34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1" tint="0.39997558519241921"/>
      </top>
      <bottom style="thin">
        <color theme="1" tint="0.39997558519241921"/>
      </bottom>
      <diagonal/>
    </border>
    <border>
      <left/>
      <right/>
      <top/>
      <bottom style="thin">
        <color theme="1" tint="0.3999755851924192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3"/>
      </top>
      <bottom style="medium">
        <color theme="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 style="thin">
        <color theme="0" tint="-0.249977111117893"/>
      </left>
      <right/>
      <top style="thin">
        <color theme="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medium">
        <color theme="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3"/>
      </top>
      <bottom/>
      <diagonal/>
    </border>
    <border>
      <left/>
      <right style="thin">
        <color theme="0" tint="-0.249977111117893"/>
      </right>
      <top/>
      <bottom style="thin">
        <color theme="3"/>
      </bottom>
      <diagonal/>
    </border>
    <border>
      <left style="thin">
        <color theme="0" tint="-0.249977111117893"/>
      </left>
      <right/>
      <top style="medium">
        <color theme="3"/>
      </top>
      <bottom/>
      <diagonal/>
    </border>
    <border>
      <left style="thin">
        <color theme="0" tint="-0.249977111117893"/>
      </left>
      <right/>
      <top/>
      <bottom style="thin">
        <color theme="3"/>
      </bottom>
      <diagonal/>
    </border>
    <border>
      <left/>
      <right style="thin">
        <color theme="0" tint="-0.14996795556505021"/>
      </right>
      <top style="medium">
        <color theme="3"/>
      </top>
      <bottom style="medium">
        <color theme="3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3"/>
      </top>
      <bottom style="medium">
        <color theme="3"/>
      </bottom>
      <diagonal/>
    </border>
    <border>
      <left style="thin">
        <color theme="0" tint="-0.14996795556505021"/>
      </left>
      <right/>
      <top style="medium">
        <color theme="3"/>
      </top>
      <bottom style="medium">
        <color theme="3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164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  <xf numFmtId="164" fontId="1" fillId="2" borderId="8" xfId="0" applyNumberFormat="1" applyFont="1" applyFill="1" applyBorder="1"/>
    <xf numFmtId="0" fontId="1" fillId="0" borderId="0" xfId="0" applyFont="1" applyAlignment="1">
      <alignment horizontal="left" indent="2"/>
    </xf>
    <xf numFmtId="0" fontId="1" fillId="0" borderId="11" xfId="0" applyFont="1" applyBorder="1" applyAlignment="1">
      <alignment horizontal="left" indent="2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left" indent="2"/>
    </xf>
    <xf numFmtId="0" fontId="3" fillId="0" borderId="2" xfId="0" applyFont="1" applyBorder="1" applyAlignment="1">
      <alignment horizontal="center" vertical="center" wrapText="1"/>
    </xf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64" fontId="1" fillId="2" borderId="15" xfId="0" applyNumberFormat="1" applyFont="1" applyFill="1" applyBorder="1"/>
    <xf numFmtId="0" fontId="0" fillId="0" borderId="0" xfId="0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left" vertical="center" wrapText="1"/>
    </xf>
    <xf numFmtId="164" fontId="1" fillId="0" borderId="19" xfId="0" applyNumberFormat="1" applyFont="1" applyBorder="1" applyAlignment="1">
      <alignment horizontal="left" vertical="center" wrapText="1"/>
    </xf>
    <xf numFmtId="164" fontId="1" fillId="0" borderId="20" xfId="0" applyNumberFormat="1" applyFont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/>
    </xf>
    <xf numFmtId="164" fontId="1" fillId="2" borderId="8" xfId="0" applyNumberFormat="1" applyFont="1" applyFill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left" vertical="center" wrapText="1"/>
    </xf>
    <xf numFmtId="164" fontId="1" fillId="2" borderId="16" xfId="0" applyNumberFormat="1" applyFont="1" applyFill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165" fontId="5" fillId="0" borderId="14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9" fillId="0" borderId="5" xfId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5" borderId="31" xfId="0" applyFont="1" applyFill="1" applyBorder="1" applyAlignment="1">
      <alignment vertical="center"/>
    </xf>
    <xf numFmtId="0" fontId="4" fillId="5" borderId="32" xfId="0" applyFont="1" applyFill="1" applyBorder="1" applyAlignment="1">
      <alignment vertical="center"/>
    </xf>
    <xf numFmtId="0" fontId="4" fillId="5" borderId="33" xfId="0" applyFont="1" applyFill="1" applyBorder="1" applyAlignment="1">
      <alignment vertical="center"/>
    </xf>
    <xf numFmtId="14" fontId="7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165" fontId="5" fillId="6" borderId="0" xfId="0" applyNumberFormat="1" applyFont="1" applyFill="1" applyAlignment="1">
      <alignment horizontal="left" vertical="center" wrapText="1"/>
    </xf>
    <xf numFmtId="0" fontId="0" fillId="6" borderId="0" xfId="0" applyFill="1" applyAlignment="1">
      <alignment horizontal="center" vertical="center" wrapText="1"/>
    </xf>
    <xf numFmtId="165" fontId="5" fillId="6" borderId="0" xfId="0" applyNumberFormat="1" applyFont="1" applyFill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  <xf numFmtId="164" fontId="1" fillId="6" borderId="8" xfId="0" applyNumberFormat="1" applyFont="1" applyFill="1" applyBorder="1" applyAlignment="1">
      <alignment horizontal="left" vertical="center" wrapText="1"/>
    </xf>
    <xf numFmtId="164" fontId="1" fillId="6" borderId="8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center" wrapText="1"/>
    </xf>
    <xf numFmtId="165" fontId="5" fillId="6" borderId="0" xfId="0" applyNumberFormat="1" applyFont="1" applyFill="1" applyAlignment="1">
      <alignment vertical="center"/>
    </xf>
    <xf numFmtId="0" fontId="10" fillId="6" borderId="14" xfId="0" applyFont="1" applyFill="1" applyBorder="1" applyAlignment="1">
      <alignment vertical="center"/>
    </xf>
    <xf numFmtId="164" fontId="1" fillId="6" borderId="16" xfId="0" applyNumberFormat="1" applyFont="1" applyFill="1" applyBorder="1" applyAlignment="1">
      <alignment horizontal="left" vertical="center" wrapText="1"/>
    </xf>
    <xf numFmtId="164" fontId="1" fillId="6" borderId="16" xfId="0" applyNumberFormat="1" applyFont="1" applyFill="1" applyBorder="1" applyAlignment="1">
      <alignment horizontal="center" vertical="center" wrapText="1"/>
    </xf>
    <xf numFmtId="164" fontId="1" fillId="6" borderId="17" xfId="0" applyNumberFormat="1" applyFont="1" applyFill="1" applyBorder="1" applyAlignment="1">
      <alignment horizontal="left" vertical="center" wrapText="1"/>
    </xf>
    <xf numFmtId="164" fontId="1" fillId="6" borderId="17" xfId="0" applyNumberFormat="1" applyFont="1" applyFill="1" applyBorder="1" applyAlignment="1">
      <alignment horizontal="center" vertical="center" wrapText="1"/>
    </xf>
    <xf numFmtId="164" fontId="1" fillId="6" borderId="15" xfId="0" applyNumberFormat="1" applyFont="1" applyFill="1" applyBorder="1" applyAlignment="1">
      <alignment horizontal="left" vertical="center" wrapText="1"/>
    </xf>
    <xf numFmtId="164" fontId="1" fillId="6" borderId="15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wrapText="1"/>
    </xf>
    <xf numFmtId="164" fontId="1" fillId="6" borderId="8" xfId="0" applyNumberFormat="1" applyFont="1" applyFill="1" applyBorder="1" applyAlignment="1">
      <alignment horizontal="center" wrapText="1"/>
    </xf>
    <xf numFmtId="164" fontId="1" fillId="6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2" fillId="7" borderId="0" xfId="2" applyAlignment="1">
      <alignment horizontal="right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лохой" xfId="2" builtinId="27"/>
  </cellStyles>
  <dxfs count="12">
    <dxf>
      <font>
        <color theme="7"/>
      </font>
    </dxf>
    <dxf>
      <font>
        <color rgb="FFC00000"/>
      </font>
    </dxf>
    <dxf>
      <font>
        <color theme="0" tint="-0.499984740745262"/>
      </font>
    </dxf>
    <dxf>
      <font>
        <color theme="0" tint="-0.499984740745262"/>
      </font>
    </dxf>
    <dxf>
      <font>
        <color theme="7"/>
      </font>
    </dxf>
    <dxf>
      <font>
        <color rgb="FFC00000"/>
      </font>
    </dxf>
    <dxf>
      <font>
        <color theme="0" tint="-0.499984740745262"/>
      </font>
    </dxf>
    <dxf>
      <font>
        <color theme="0" tint="-0.499984740745262"/>
      </font>
    </dxf>
    <dxf>
      <font>
        <color theme="7"/>
      </font>
    </dxf>
    <dxf>
      <font>
        <color rgb="FFC00000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ЕЭ_цвета">
      <a:dk1>
        <a:srgbClr val="6D6E71"/>
      </a:dk1>
      <a:lt1>
        <a:sysClr val="window" lastClr="FFFFFF"/>
      </a:lt1>
      <a:dk2>
        <a:srgbClr val="754C29"/>
      </a:dk2>
      <a:lt2>
        <a:srgbClr val="FFFFFF"/>
      </a:lt2>
      <a:accent1>
        <a:srgbClr val="0094C9"/>
      </a:accent1>
      <a:accent2>
        <a:srgbClr val="696EA0"/>
      </a:accent2>
      <a:accent3>
        <a:srgbClr val="D57CB2"/>
      </a:accent3>
      <a:accent4>
        <a:srgbClr val="00B085"/>
      </a:accent4>
      <a:accent5>
        <a:srgbClr val="F5A81C"/>
      </a:accent5>
      <a:accent6>
        <a:srgbClr val="81BD41"/>
      </a:accent6>
      <a:hlink>
        <a:srgbClr val="6D6E71"/>
      </a:hlink>
      <a:folHlink>
        <a:srgbClr val="6D6E71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22"/>
  <sheetViews>
    <sheetView showGridLines="0" workbookViewId="0">
      <selection activeCell="D27" sqref="D27"/>
    </sheetView>
  </sheetViews>
  <sheetFormatPr defaultRowHeight="13.5" x14ac:dyDescent="0.3"/>
  <cols>
    <col min="1" max="1" width="46.6640625" bestFit="1" customWidth="1"/>
    <col min="2" max="2" width="8.33203125" bestFit="1" customWidth="1"/>
    <col min="3" max="3" width="32.1640625" bestFit="1" customWidth="1"/>
    <col min="4" max="4" width="16.83203125" bestFit="1" customWidth="1"/>
    <col min="5" max="5" width="14.1640625" bestFit="1" customWidth="1"/>
    <col min="6" max="6" width="14.5" bestFit="1" customWidth="1"/>
    <col min="7" max="7" width="21" bestFit="1" customWidth="1"/>
    <col min="8" max="8" width="24.5" bestFit="1" customWidth="1"/>
  </cols>
  <sheetData>
    <row r="1" spans="1:8" ht="14.25" thickBot="1" x14ac:dyDescent="0.35">
      <c r="A1" s="1" t="s">
        <v>0</v>
      </c>
      <c r="B1" s="3" t="s">
        <v>1</v>
      </c>
      <c r="C1" s="2" t="s">
        <v>19</v>
      </c>
      <c r="D1" s="2" t="s">
        <v>15</v>
      </c>
      <c r="E1" s="2" t="s">
        <v>14</v>
      </c>
      <c r="F1" s="2" t="s">
        <v>125</v>
      </c>
      <c r="G1" s="2" t="s">
        <v>16</v>
      </c>
      <c r="H1" s="2" t="s">
        <v>17</v>
      </c>
    </row>
    <row r="2" spans="1:8" x14ac:dyDescent="0.3">
      <c r="A2" s="8" t="s">
        <v>6</v>
      </c>
      <c r="B2" s="4" t="s">
        <v>5</v>
      </c>
      <c r="C2" s="100">
        <f>DATE(C5,C4,C3)</f>
        <v>43831</v>
      </c>
      <c r="D2" s="100">
        <f>DATE(D5,D4,D3)</f>
        <v>44926</v>
      </c>
      <c r="E2" s="99">
        <f>IF(F2=D2,D2,IF(F2=DATE(F5,3,31),DATE(F5,3,31),IF(F2=DATE(F5,6,30),DATE(F5,6,30),IF(F2=DATE(F5,9,30),DATE(F5,9,30),EOMONTH(D2,(F6-1)*3)))))</f>
        <v>45107</v>
      </c>
      <c r="F2" s="100">
        <f>Запрос!E2</f>
        <v>45122</v>
      </c>
      <c r="G2" s="100">
        <f>DATE(G5,G4,G3)</f>
        <v>45123</v>
      </c>
      <c r="H2" s="100">
        <f>DATE(H5,H4,H3)</f>
        <v>46752</v>
      </c>
    </row>
    <row r="3" spans="1:8" x14ac:dyDescent="0.3">
      <c r="A3" s="8" t="s">
        <v>9</v>
      </c>
      <c r="B3" s="4" t="s">
        <v>13</v>
      </c>
      <c r="C3" s="101">
        <v>1</v>
      </c>
      <c r="D3" s="101">
        <v>31</v>
      </c>
      <c r="E3" s="101">
        <f>DAY(E2)</f>
        <v>30</v>
      </c>
      <c r="F3" s="101">
        <f>DAY(F2)</f>
        <v>15</v>
      </c>
      <c r="G3" s="101">
        <f>F3+1</f>
        <v>16</v>
      </c>
      <c r="H3" s="101">
        <v>31</v>
      </c>
    </row>
    <row r="4" spans="1:8" x14ac:dyDescent="0.3">
      <c r="A4" s="8" t="s">
        <v>10</v>
      </c>
      <c r="B4" s="4" t="s">
        <v>13</v>
      </c>
      <c r="C4" s="101">
        <v>1</v>
      </c>
      <c r="D4" s="101">
        <v>12</v>
      </c>
      <c r="E4" s="101">
        <f>MONTH(E2)</f>
        <v>6</v>
      </c>
      <c r="F4" s="101">
        <f>MONTH(F2)</f>
        <v>7</v>
      </c>
      <c r="G4" s="101">
        <f>F4</f>
        <v>7</v>
      </c>
      <c r="H4" s="101">
        <v>12</v>
      </c>
    </row>
    <row r="5" spans="1:8" x14ac:dyDescent="0.3">
      <c r="A5" s="8" t="s">
        <v>11</v>
      </c>
      <c r="B5" s="4" t="s">
        <v>13</v>
      </c>
      <c r="C5" s="101">
        <f>D5-C8+1</f>
        <v>2020</v>
      </c>
      <c r="D5" s="101">
        <f>IF(AND(F3=31,F4=12),F5,F5-1)</f>
        <v>2022</v>
      </c>
      <c r="E5" s="101">
        <f>YEAR(E2)</f>
        <v>2023</v>
      </c>
      <c r="F5" s="101">
        <f>YEAR(F2)</f>
        <v>2023</v>
      </c>
      <c r="G5" s="101">
        <f>IF(AND(F3=31,F4=12),F5+1,F5)</f>
        <v>2023</v>
      </c>
      <c r="H5" s="101">
        <f>G5+$C$9-1</f>
        <v>2027</v>
      </c>
    </row>
    <row r="6" spans="1:8" x14ac:dyDescent="0.3">
      <c r="A6" s="11" t="s">
        <v>12</v>
      </c>
      <c r="B6" s="5" t="s">
        <v>13</v>
      </c>
      <c r="C6" s="102">
        <f t="shared" ref="C6:E6" si="0">ROUNDUP(C4/3,)</f>
        <v>1</v>
      </c>
      <c r="D6" s="102">
        <f t="shared" si="0"/>
        <v>4</v>
      </c>
      <c r="E6" s="102">
        <f t="shared" si="0"/>
        <v>2</v>
      </c>
      <c r="F6" s="102">
        <f t="shared" ref="F6:H6" si="1">ROUNDUP(F4/3,)</f>
        <v>3</v>
      </c>
      <c r="G6" s="102">
        <f>ROUNDUP(G4/3,)</f>
        <v>3</v>
      </c>
      <c r="H6" s="102">
        <f t="shared" si="1"/>
        <v>4</v>
      </c>
    </row>
    <row r="7" spans="1:8" x14ac:dyDescent="0.3">
      <c r="A7" s="6"/>
      <c r="B7" s="6"/>
      <c r="C7" s="6"/>
      <c r="D7" s="6"/>
      <c r="E7" s="13"/>
      <c r="F7" s="6"/>
      <c r="G7" s="6"/>
      <c r="H7" s="6"/>
    </row>
    <row r="8" spans="1:8" x14ac:dyDescent="0.3">
      <c r="A8" s="9" t="s">
        <v>18</v>
      </c>
      <c r="B8" s="10" t="s">
        <v>4</v>
      </c>
      <c r="C8" s="104">
        <v>3</v>
      </c>
      <c r="D8" s="6"/>
      <c r="F8" s="13"/>
      <c r="G8" s="6"/>
      <c r="H8" s="6"/>
    </row>
    <row r="9" spans="1:8" x14ac:dyDescent="0.3">
      <c r="A9" s="11" t="s">
        <v>7</v>
      </c>
      <c r="B9" s="5" t="s">
        <v>4</v>
      </c>
      <c r="C9" s="105">
        <v>5</v>
      </c>
      <c r="D9" s="6"/>
      <c r="E9" s="6"/>
      <c r="F9" s="13"/>
      <c r="G9" s="13"/>
      <c r="H9" s="6"/>
    </row>
    <row r="10" spans="1:8" ht="14.25" thickBot="1" x14ac:dyDescent="0.35">
      <c r="A10" s="6"/>
      <c r="B10" s="6"/>
      <c r="C10" s="6"/>
      <c r="D10" s="6"/>
      <c r="E10" s="6"/>
      <c r="F10" s="6"/>
      <c r="G10" s="13"/>
      <c r="H10" s="6"/>
    </row>
    <row r="11" spans="1:8" ht="14.25" thickBot="1" x14ac:dyDescent="0.35">
      <c r="A11" s="1" t="s">
        <v>20</v>
      </c>
      <c r="B11" s="3" t="s">
        <v>1</v>
      </c>
      <c r="C11" s="103" t="s">
        <v>89</v>
      </c>
      <c r="D11" s="6"/>
      <c r="E11" s="6"/>
      <c r="F11" s="6"/>
      <c r="G11" s="6"/>
      <c r="H11" s="6"/>
    </row>
    <row r="12" spans="1:8" x14ac:dyDescent="0.3">
      <c r="A12" s="8" t="s">
        <v>257</v>
      </c>
      <c r="B12" s="4" t="s">
        <v>8</v>
      </c>
      <c r="C12" s="101" t="str">
        <f>IF($E$6=1,"1 кв. ",IF($E$6=2,"1 полугодие ",IF($E$6=3,"9 мес. ","")))</f>
        <v xml:space="preserve">1 полугодие </v>
      </c>
      <c r="D12" s="6"/>
      <c r="E12" s="6"/>
      <c r="F12" s="6"/>
      <c r="G12" s="6"/>
      <c r="H12" s="6"/>
    </row>
    <row r="13" spans="1:8" ht="40.5" x14ac:dyDescent="0.3">
      <c r="A13" s="8" t="s">
        <v>258</v>
      </c>
      <c r="B13" s="4" t="s">
        <v>8</v>
      </c>
      <c r="C13" s="44" t="str">
        <f>IF(OR(F2=DATE(F5,3,31),F2=DATE(F5,6,30),F5=DATE(F5,9,30),F2=DATE(F5,12,31)),IF(E5=D5,"",""&amp;C12&amp;E5&amp;" г."),""&amp;C12&amp;E5&amp;" г. "&amp;"(или на ближайшую отчетную дату, близкую к дате оценки)")</f>
        <v>1 полугодие 2023 г. (или на ближайшую отчетную дату, близкую к дате оценки)</v>
      </c>
      <c r="E13" s="6"/>
      <c r="F13" s="6"/>
      <c r="G13" s="6"/>
      <c r="H13" s="6"/>
    </row>
    <row r="14" spans="1:8" x14ac:dyDescent="0.3">
      <c r="A14" s="8" t="s">
        <v>23</v>
      </c>
      <c r="B14" s="4" t="s">
        <v>8</v>
      </c>
      <c r="C14" s="101" t="str">
        <f>C5&amp;"–"&amp;D5&amp;" гг. "&amp;IF(E5=D5,"","и "&amp;C12&amp;E5&amp;" г.")</f>
        <v>2020–2022 гг. и 1 полугодие 2023 г.</v>
      </c>
      <c r="D14" s="6"/>
      <c r="E14" s="6"/>
      <c r="F14" s="6"/>
      <c r="G14" s="6"/>
      <c r="H14" s="6"/>
    </row>
    <row r="15" spans="1:8" x14ac:dyDescent="0.3">
      <c r="A15" s="8" t="s">
        <v>23</v>
      </c>
      <c r="B15" s="4" t="s">
        <v>8</v>
      </c>
      <c r="C15" s="101" t="str">
        <f>C5&amp;"–"&amp;D5&amp;" гг. "</f>
        <v xml:space="preserve">2020–2022 гг. </v>
      </c>
      <c r="D15" s="6"/>
      <c r="E15" s="6"/>
      <c r="F15" s="6"/>
      <c r="G15" s="6"/>
      <c r="H15" s="6"/>
    </row>
    <row r="16" spans="1:8" ht="40.5" x14ac:dyDescent="0.3">
      <c r="A16" s="8" t="s">
        <v>125</v>
      </c>
      <c r="B16" s="4" t="s">
        <v>5</v>
      </c>
      <c r="C16" s="44" t="str">
        <f>IF(OR(F2=DATE(F5,3,31),F2=DATE(F5,6,30),F5=DATE(F5,9,30),F2=DATE(F5,12,31)),TEXT(F2,"ДД.ММ.ГГГГ"),TEXT(F2,"ДД.ММ.ГГГГ")&amp;" г."&amp;" (или на ближайшую отчетную дату, близкую к дате оценки)")</f>
        <v>15.07.2023 г. (или на ближайшую отчетную дату, близкую к дате оценки)</v>
      </c>
      <c r="D16" s="6"/>
      <c r="E16" s="6"/>
      <c r="F16" s="6"/>
      <c r="G16" s="6"/>
      <c r="H16" s="6"/>
    </row>
    <row r="17" spans="1:20" x14ac:dyDescent="0.3">
      <c r="A17" s="8" t="s">
        <v>21</v>
      </c>
      <c r="B17" s="4" t="s">
        <v>8</v>
      </c>
      <c r="C17" s="101" t="str">
        <f>G5&amp;" г."</f>
        <v>2023 г.</v>
      </c>
      <c r="D17" s="6"/>
      <c r="E17" s="6"/>
      <c r="F17" s="6"/>
      <c r="G17" s="6"/>
      <c r="H17" s="6"/>
    </row>
    <row r="18" spans="1:20" x14ac:dyDescent="0.3">
      <c r="A18" s="11" t="s">
        <v>22</v>
      </c>
      <c r="B18" s="5" t="s">
        <v>8</v>
      </c>
      <c r="C18" s="102" t="str">
        <f>G5&amp;"–"&amp;H5&amp;" гг."</f>
        <v>2023–2027 гг.</v>
      </c>
      <c r="D18" s="6"/>
      <c r="E18" s="6"/>
      <c r="F18" s="6"/>
      <c r="G18" s="6"/>
      <c r="H18" s="6"/>
    </row>
    <row r="19" spans="1:20" ht="14.25" thickBot="1" x14ac:dyDescent="0.35"/>
    <row r="20" spans="1:20" ht="14.25" thickBot="1" x14ac:dyDescent="0.35">
      <c r="A20" s="1" t="s">
        <v>90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3">
      <c r="A21" s="8" t="s">
        <v>91</v>
      </c>
      <c r="B21" s="4" t="s">
        <v>13</v>
      </c>
      <c r="C21" s="101" t="str">
        <f>$F$6&amp; " кв. "&amp;$F$5</f>
        <v>3 кв. 2023</v>
      </c>
      <c r="D21" s="101" t="str">
        <f>IF(LEFT(C21,1)+0=4,1,LEFT(C21,1)+1)&amp;" кв. "&amp;IF(LEFT(C21,1)+0=4,RIGHT(C21,4)+1,RIGHT(C21,4)+0)</f>
        <v>4 кв. 2023</v>
      </c>
      <c r="E21" s="101" t="str">
        <f t="shared" ref="E21:H21" si="2">IF(LEFT(D21,1)+0=4,1,LEFT(D21,1)+1)&amp;" кв. "&amp;IF(LEFT(D21,1)+0=4,RIGHT(D21,4)+1,RIGHT(D21,4)+0)</f>
        <v>1 кв. 2024</v>
      </c>
      <c r="F21" s="101" t="str">
        <f t="shared" si="2"/>
        <v>2 кв. 2024</v>
      </c>
      <c r="G21" s="101" t="str">
        <f t="shared" si="2"/>
        <v>3 кв. 2024</v>
      </c>
      <c r="H21" s="14" t="str">
        <f t="shared" si="2"/>
        <v>4 кв. 2024</v>
      </c>
      <c r="I21" s="14" t="str">
        <f t="shared" ref="I21:R21" si="3">IF(LEFT(H21,1)+0=4,1,LEFT(H21,1)+1)&amp;" кв. "&amp;IF(LEFT(H21,1)+0=4,RIGHT(H21,4)+1,RIGHT(H21,4)+0)</f>
        <v>1 кв. 2025</v>
      </c>
      <c r="J21" s="14" t="str">
        <f t="shared" si="3"/>
        <v>2 кв. 2025</v>
      </c>
      <c r="K21" s="14" t="str">
        <f t="shared" si="3"/>
        <v>3 кв. 2025</v>
      </c>
      <c r="L21" s="14" t="str">
        <f t="shared" si="3"/>
        <v>4 кв. 2025</v>
      </c>
      <c r="M21" s="14" t="str">
        <f t="shared" si="3"/>
        <v>1 кв. 2026</v>
      </c>
      <c r="N21" s="14" t="str">
        <f t="shared" si="3"/>
        <v>2 кв. 2026</v>
      </c>
      <c r="O21" s="14" t="str">
        <f t="shared" si="3"/>
        <v>3 кв. 2026</v>
      </c>
      <c r="P21" s="14" t="str">
        <f t="shared" si="3"/>
        <v>4 кв. 2026</v>
      </c>
      <c r="Q21" s="14" t="str">
        <f t="shared" si="3"/>
        <v>1 кв. 2027</v>
      </c>
      <c r="R21" s="14" t="str">
        <f t="shared" si="3"/>
        <v>2 кв. 2027</v>
      </c>
      <c r="S21" s="14" t="str">
        <f t="shared" ref="S21:T21" si="4">IF(LEFT(R21,1)+0=4,1,LEFT(R21,1)+1)&amp;" кв. "&amp;IF(LEFT(R21,1)+0=4,RIGHT(R21,4)+1,RIGHT(R21,4)+0)</f>
        <v>3 кв. 2027</v>
      </c>
      <c r="T21" s="14" t="str">
        <f t="shared" si="4"/>
        <v>4 кв. 2027</v>
      </c>
    </row>
    <row r="22" spans="1:20" x14ac:dyDescent="0.3">
      <c r="A22" s="11" t="s">
        <v>92</v>
      </c>
      <c r="B22" s="5" t="s">
        <v>13</v>
      </c>
      <c r="C22" s="102">
        <f>$G$5</f>
        <v>2023</v>
      </c>
      <c r="D22" s="102">
        <f>C22+1</f>
        <v>2024</v>
      </c>
      <c r="E22" s="102">
        <f t="shared" ref="E22:G22" si="5">D22+1</f>
        <v>2025</v>
      </c>
      <c r="F22" s="102">
        <f t="shared" si="5"/>
        <v>2026</v>
      </c>
      <c r="G22" s="102">
        <f t="shared" si="5"/>
        <v>2027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/>
  </sheetPr>
  <dimension ref="A1:F61"/>
  <sheetViews>
    <sheetView showGridLines="0" tabSelected="1" zoomScale="115" zoomScaleNormal="115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3"/>
  <cols>
    <col min="1" max="1" width="4.83203125" bestFit="1" customWidth="1"/>
    <col min="2" max="2" width="144" style="113" customWidth="1"/>
    <col min="3" max="3" width="37.83203125" style="24" bestFit="1" customWidth="1"/>
    <col min="4" max="4" width="35.5" style="113" customWidth="1"/>
    <col min="5" max="5" width="27" customWidth="1"/>
    <col min="6" max="6" width="20.5" bestFit="1" customWidth="1"/>
  </cols>
  <sheetData>
    <row r="1" spans="1:6" ht="56.25" x14ac:dyDescent="0.3">
      <c r="B1" s="152" t="s">
        <v>338</v>
      </c>
    </row>
    <row r="2" spans="1:6" ht="5.25" customHeight="1" thickBot="1" x14ac:dyDescent="0.35">
      <c r="D2" s="108" t="s">
        <v>126</v>
      </c>
      <c r="E2" s="121">
        <v>45122</v>
      </c>
    </row>
    <row r="3" spans="1:6" ht="14.25" thickBot="1" x14ac:dyDescent="0.35">
      <c r="A3" s="1" t="s">
        <v>13</v>
      </c>
      <c r="B3" s="114" t="s">
        <v>26</v>
      </c>
      <c r="C3" s="103" t="s">
        <v>29</v>
      </c>
      <c r="D3" s="109" t="s">
        <v>24</v>
      </c>
      <c r="E3" s="103" t="s">
        <v>25</v>
      </c>
    </row>
    <row r="4" spans="1:6" x14ac:dyDescent="0.3">
      <c r="A4" s="17" t="s">
        <v>27</v>
      </c>
      <c r="B4" s="16" t="s">
        <v>298</v>
      </c>
      <c r="C4" s="18"/>
      <c r="D4" s="110"/>
      <c r="E4" s="18"/>
    </row>
    <row r="5" spans="1:6" ht="48" customHeight="1" x14ac:dyDescent="0.3">
      <c r="A5" s="23" t="s">
        <v>99</v>
      </c>
      <c r="B5" s="19" t="s">
        <v>277</v>
      </c>
      <c r="C5" s="116" t="s">
        <v>30</v>
      </c>
      <c r="D5" s="107" t="str">
        <f>"см. лист 'Общие данные', табл. "&amp;'Общие данные'!B3&amp;""</f>
        <v>см. лист 'Общие данные', табл. 1</v>
      </c>
      <c r="E5" s="20" t="s">
        <v>131</v>
      </c>
    </row>
    <row r="6" spans="1:6" x14ac:dyDescent="0.3">
      <c r="A6" s="23" t="s">
        <v>100</v>
      </c>
      <c r="B6" s="19" t="s">
        <v>278</v>
      </c>
      <c r="C6" s="20" t="s">
        <v>109</v>
      </c>
      <c r="D6" s="111"/>
      <c r="E6" s="20" t="s">
        <v>131</v>
      </c>
    </row>
    <row r="7" spans="1:6" ht="108" x14ac:dyDescent="0.3">
      <c r="A7" s="23" t="s">
        <v>262</v>
      </c>
      <c r="B7" s="19" t="s">
        <v>279</v>
      </c>
      <c r="C7" s="20" t="s">
        <v>31</v>
      </c>
      <c r="D7" s="111"/>
      <c r="E7" s="20" t="s">
        <v>131</v>
      </c>
    </row>
    <row r="8" spans="1:6" ht="27" x14ac:dyDescent="0.3">
      <c r="A8" s="23" t="s">
        <v>101</v>
      </c>
      <c r="B8" s="19" t="s">
        <v>280</v>
      </c>
      <c r="C8" s="20" t="s">
        <v>31</v>
      </c>
      <c r="D8" s="111"/>
      <c r="E8" s="20" t="s">
        <v>131</v>
      </c>
    </row>
    <row r="9" spans="1:6" ht="27" x14ac:dyDescent="0.3">
      <c r="A9" s="23" t="s">
        <v>102</v>
      </c>
      <c r="B9" s="19" t="s">
        <v>281</v>
      </c>
      <c r="C9" s="20" t="s">
        <v>31</v>
      </c>
      <c r="D9" s="111"/>
      <c r="E9" s="20" t="s">
        <v>131</v>
      </c>
    </row>
    <row r="10" spans="1:6" x14ac:dyDescent="0.3">
      <c r="A10" s="23" t="s">
        <v>103</v>
      </c>
      <c r="B10" s="19" t="s">
        <v>282</v>
      </c>
      <c r="C10" s="20" t="s">
        <v>31</v>
      </c>
      <c r="D10" s="111"/>
      <c r="E10" s="20" t="s">
        <v>131</v>
      </c>
    </row>
    <row r="11" spans="1:6" x14ac:dyDescent="0.3">
      <c r="A11" s="23" t="s">
        <v>105</v>
      </c>
      <c r="B11" s="19" t="s">
        <v>283</v>
      </c>
      <c r="C11" s="20" t="s">
        <v>31</v>
      </c>
      <c r="D11" s="111"/>
      <c r="E11" s="20" t="s">
        <v>131</v>
      </c>
    </row>
    <row r="12" spans="1:6" ht="40.5" x14ac:dyDescent="0.3">
      <c r="A12" s="23" t="s">
        <v>106</v>
      </c>
      <c r="B12" s="19" t="s">
        <v>284</v>
      </c>
      <c r="C12" s="20" t="s">
        <v>31</v>
      </c>
      <c r="D12" s="107"/>
      <c r="E12" s="20" t="s">
        <v>131</v>
      </c>
    </row>
    <row r="13" spans="1:6" ht="27" x14ac:dyDescent="0.3">
      <c r="A13" s="23" t="s">
        <v>107</v>
      </c>
      <c r="B13" s="19" t="s">
        <v>285</v>
      </c>
      <c r="C13" s="20" t="s">
        <v>31</v>
      </c>
      <c r="D13" s="111"/>
      <c r="E13" s="20" t="s">
        <v>131</v>
      </c>
    </row>
    <row r="14" spans="1:6" x14ac:dyDescent="0.3">
      <c r="A14" s="23" t="s">
        <v>334</v>
      </c>
      <c r="B14" s="19" t="s">
        <v>286</v>
      </c>
      <c r="C14" s="20"/>
      <c r="D14" s="111"/>
      <c r="E14" s="20"/>
    </row>
    <row r="15" spans="1:6" x14ac:dyDescent="0.3">
      <c r="A15" s="124"/>
      <c r="B15" s="125"/>
      <c r="C15" s="126"/>
      <c r="D15" s="127"/>
      <c r="E15" s="128"/>
    </row>
    <row r="16" spans="1:6" x14ac:dyDescent="0.3">
      <c r="A16" s="17" t="s">
        <v>28</v>
      </c>
      <c r="B16" s="16" t="s">
        <v>299</v>
      </c>
      <c r="C16" s="18"/>
      <c r="D16" s="110"/>
      <c r="E16" s="18"/>
      <c r="F16" s="6"/>
    </row>
    <row r="17" spans="1:6" x14ac:dyDescent="0.3">
      <c r="A17" s="23" t="s">
        <v>110</v>
      </c>
      <c r="B17" s="19" t="s">
        <v>335</v>
      </c>
      <c r="C17" s="20" t="s">
        <v>133</v>
      </c>
      <c r="D17" s="111"/>
      <c r="E17" s="20" t="s">
        <v>131</v>
      </c>
      <c r="F17" s="6"/>
    </row>
    <row r="18" spans="1:6" x14ac:dyDescent="0.3">
      <c r="A18" s="23" t="s">
        <v>114</v>
      </c>
      <c r="B18" s="19" t="s">
        <v>336</v>
      </c>
      <c r="C18" s="20" t="s">
        <v>109</v>
      </c>
      <c r="D18" s="111"/>
      <c r="E18" s="20" t="s">
        <v>131</v>
      </c>
      <c r="F18" s="6"/>
    </row>
    <row r="19" spans="1:6" ht="27" x14ac:dyDescent="0.3">
      <c r="A19" s="23" t="s">
        <v>115</v>
      </c>
      <c r="B19" s="19" t="s">
        <v>104</v>
      </c>
      <c r="C19" s="20" t="s">
        <v>31</v>
      </c>
      <c r="D19" s="111"/>
      <c r="E19" s="20" t="s">
        <v>131</v>
      </c>
      <c r="F19" s="6"/>
    </row>
    <row r="20" spans="1:6" x14ac:dyDescent="0.3">
      <c r="A20" s="21"/>
      <c r="B20" s="22"/>
      <c r="C20" s="115"/>
      <c r="D20" s="112"/>
      <c r="F20" s="6"/>
    </row>
    <row r="21" spans="1:6" x14ac:dyDescent="0.3">
      <c r="A21" s="17" t="s">
        <v>121</v>
      </c>
      <c r="B21" s="16" t="s">
        <v>108</v>
      </c>
      <c r="C21" s="18"/>
      <c r="D21" s="110"/>
      <c r="E21" s="18"/>
      <c r="F21" s="6"/>
    </row>
    <row r="22" spans="1:6" ht="27" x14ac:dyDescent="0.3">
      <c r="A22" s="23" t="s">
        <v>263</v>
      </c>
      <c r="B22" s="19" t="str">
        <f>"Годовые отчеты компании за период "&amp;Tech!C15&amp;"и ежеквартальный отчет эмитента по состоянию на "&amp;Tech!C13&amp;" (при наличии) "</f>
        <v xml:space="preserve">Годовые отчеты компании за период 2020–2022 гг. и ежеквартальный отчет эмитента по состоянию на 1 полугодие 2023 г. (или на ближайшую отчетную дату, близкую к дате оценки) (при наличии) </v>
      </c>
      <c r="C22" s="116" t="s">
        <v>98</v>
      </c>
      <c r="D22" s="111"/>
      <c r="E22" s="20" t="s">
        <v>131</v>
      </c>
      <c r="F22" s="6"/>
    </row>
    <row r="23" spans="1:6" x14ac:dyDescent="0.3">
      <c r="A23" s="23" t="s">
        <v>128</v>
      </c>
      <c r="B23" s="19" t="s">
        <v>113</v>
      </c>
      <c r="C23" s="20" t="s">
        <v>31</v>
      </c>
      <c r="D23" s="111"/>
      <c r="E23" s="20" t="s">
        <v>131</v>
      </c>
      <c r="F23" s="6"/>
    </row>
    <row r="24" spans="1:6" x14ac:dyDescent="0.3">
      <c r="A24" s="23" t="s">
        <v>127</v>
      </c>
      <c r="B24" s="19" t="s">
        <v>112</v>
      </c>
      <c r="C24" s="20" t="s">
        <v>31</v>
      </c>
      <c r="D24" s="111"/>
      <c r="E24" s="20" t="s">
        <v>131</v>
      </c>
      <c r="F24" s="6"/>
    </row>
    <row r="25" spans="1:6" x14ac:dyDescent="0.3">
      <c r="A25" s="23" t="s">
        <v>129</v>
      </c>
      <c r="B25" s="19" t="s">
        <v>111</v>
      </c>
      <c r="C25" s="20" t="s">
        <v>31</v>
      </c>
      <c r="D25" s="111"/>
      <c r="E25" s="20" t="s">
        <v>131</v>
      </c>
      <c r="F25" s="6"/>
    </row>
    <row r="26" spans="1:6" x14ac:dyDescent="0.3">
      <c r="A26" s="23" t="s">
        <v>130</v>
      </c>
      <c r="B26" s="19" t="str">
        <f>"Бюджет компании за период "&amp;Tech!C15&amp;"и на "&amp;Tech!C18&amp;" (если имеется)"</f>
        <v>Бюджет компании за период 2020–2022 гг. и на 2023–2027 гг. (если имеется)</v>
      </c>
      <c r="C26" s="116" t="s">
        <v>30</v>
      </c>
      <c r="D26" s="111"/>
      <c r="E26" s="20" t="s">
        <v>131</v>
      </c>
      <c r="F26" s="6"/>
    </row>
    <row r="27" spans="1:6" ht="94.5" x14ac:dyDescent="0.3">
      <c r="A27" s="23" t="s">
        <v>301</v>
      </c>
      <c r="B27" s="19" t="s">
        <v>116</v>
      </c>
      <c r="C27" s="116" t="s">
        <v>30</v>
      </c>
      <c r="D27" s="111"/>
      <c r="E27" s="20" t="s">
        <v>131</v>
      </c>
      <c r="F27" s="6"/>
    </row>
    <row r="28" spans="1:6" ht="27" x14ac:dyDescent="0.3">
      <c r="A28" s="23" t="s">
        <v>302</v>
      </c>
      <c r="B28" s="19" t="s">
        <v>117</v>
      </c>
      <c r="C28" s="116" t="s">
        <v>30</v>
      </c>
      <c r="D28" s="111"/>
      <c r="E28" s="20" t="s">
        <v>131</v>
      </c>
      <c r="F28" s="6"/>
    </row>
    <row r="29" spans="1:6" x14ac:dyDescent="0.3">
      <c r="A29" s="23" t="s">
        <v>303</v>
      </c>
      <c r="B29" s="19" t="s">
        <v>118</v>
      </c>
      <c r="C29" s="116" t="s">
        <v>30</v>
      </c>
      <c r="D29" s="111"/>
      <c r="E29" s="20" t="s">
        <v>131</v>
      </c>
      <c r="F29" s="6"/>
    </row>
    <row r="30" spans="1:6" ht="27" x14ac:dyDescent="0.3">
      <c r="A30" s="23" t="s">
        <v>304</v>
      </c>
      <c r="B30" s="19" t="s">
        <v>119</v>
      </c>
      <c r="C30" s="116" t="s">
        <v>30</v>
      </c>
      <c r="D30" s="107" t="str">
        <f>"см. лист 'Финансово-экономическая инф.', табл. "&amp;'Финансово-экономическая инф.'!B4</f>
        <v>см. лист 'Финансово-экономическая инф.', табл. 2</v>
      </c>
      <c r="E30" s="20" t="s">
        <v>131</v>
      </c>
      <c r="F30" s="6"/>
    </row>
    <row r="31" spans="1:6" ht="27" x14ac:dyDescent="0.3">
      <c r="A31" s="23" t="s">
        <v>305</v>
      </c>
      <c r="B31" s="19" t="str">
        <f>"Данные о начисленных и уплаченных налогах за "&amp;Tech!$C$14&amp;" по каждому налогу, сведения об используемых режимах налогообложения, льготах и ставках"</f>
        <v>Данные о начисленных и уплаченных налогах за 2020–2022 гг. и 1 полугодие 2023 г. по каждому налогу, сведения об используемых режимах налогообложения, льготах и ставках</v>
      </c>
      <c r="C31" s="20" t="s">
        <v>31</v>
      </c>
      <c r="D31" s="107" t="str">
        <f>"см. лист 'Финансово-экономическая инф.', табл. "&amp;'Финансово-экономическая инф.'!B17</f>
        <v>см. лист 'Финансово-экономическая инф.', табл. 3</v>
      </c>
      <c r="E31" s="20" t="s">
        <v>131</v>
      </c>
      <c r="F31" s="6"/>
    </row>
    <row r="32" spans="1:6" ht="27" x14ac:dyDescent="0.3">
      <c r="A32" s="23" t="s">
        <v>306</v>
      </c>
      <c r="B32" s="19" t="s">
        <v>124</v>
      </c>
      <c r="C32" s="20" t="s">
        <v>31</v>
      </c>
      <c r="D32" s="111"/>
      <c r="E32" s="20" t="s">
        <v>131</v>
      </c>
      <c r="F32" s="6"/>
    </row>
    <row r="33" spans="1:6" x14ac:dyDescent="0.3">
      <c r="A33" s="23"/>
      <c r="B33" s="19"/>
      <c r="C33" s="20"/>
      <c r="D33" s="111"/>
      <c r="E33" s="20"/>
      <c r="F33" s="6"/>
    </row>
    <row r="34" spans="1:6" x14ac:dyDescent="0.3">
      <c r="A34" s="17" t="s">
        <v>307</v>
      </c>
      <c r="B34" s="16" t="s">
        <v>120</v>
      </c>
      <c r="C34" s="18"/>
      <c r="D34" s="110"/>
      <c r="E34" s="18"/>
      <c r="F34" s="6"/>
    </row>
    <row r="35" spans="1:6" x14ac:dyDescent="0.3">
      <c r="A35" s="23" t="s">
        <v>308</v>
      </c>
      <c r="B35" s="19" t="str">
        <f>"Бухгалтерская отчетность компании по РСБУ за период "&amp;Tech!C15&amp;" и на "&amp;Tech!C13</f>
        <v>Бухгалтерская отчетность компании по РСБУ за период 2020–2022 гг.  и на 1 полугодие 2023 г. (или на ближайшую отчетную дату, близкую к дате оценки)</v>
      </c>
      <c r="C35" s="20" t="s">
        <v>109</v>
      </c>
      <c r="D35" s="111"/>
      <c r="E35" s="20" t="s">
        <v>131</v>
      </c>
      <c r="F35" s="6"/>
    </row>
    <row r="36" spans="1:6" ht="21.75" customHeight="1" x14ac:dyDescent="0.3">
      <c r="A36" s="23" t="s">
        <v>309</v>
      </c>
      <c r="B36" s="19" t="str">
        <f>"Расшифровка статьи бухгалтерского баланса «Нематериальные активы» по состоянию на "&amp;TEXT(Tech!$C$16,"ДД.ММ.ГГГГ")</f>
        <v>Расшифровка статьи бухгалтерского баланса «Нематериальные активы» по состоянию на 15.07.2023 г. (или на ближайшую отчетную дату, близкую к дате оценки)</v>
      </c>
      <c r="C36" s="116" t="s">
        <v>30</v>
      </c>
      <c r="D36" s="107" t="str">
        <f>"см. лист 'Бухгалтерская информация', табл. "&amp;'Бухгалтерская информация'!B5</f>
        <v>см. лист 'Бухгалтерская информация', табл. 4</v>
      </c>
      <c r="E36" s="20" t="s">
        <v>131</v>
      </c>
      <c r="F36" s="6"/>
    </row>
    <row r="37" spans="1:6" ht="36.75" customHeight="1" x14ac:dyDescent="0.3">
      <c r="A37" s="23" t="s">
        <v>310</v>
      </c>
      <c r="B37" s="19" t="s">
        <v>122</v>
      </c>
      <c r="C37" s="20" t="s">
        <v>123</v>
      </c>
      <c r="D37" s="111"/>
      <c r="E37" s="20" t="s">
        <v>131</v>
      </c>
      <c r="F37" s="6"/>
    </row>
    <row r="38" spans="1:6" ht="22.5" customHeight="1" x14ac:dyDescent="0.3">
      <c r="A38" s="23" t="s">
        <v>311</v>
      </c>
      <c r="B38" s="19" t="str">
        <f>"Расшифровка статьи бухгалтерского баланса «Результаты исследований и разработок» по состоянию на "&amp;TEXT(Tech!$C$16,"ДД.ММ.ГГГГ")</f>
        <v>Расшифровка статьи бухгалтерского баланса «Результаты исследований и разработок» по состоянию на 15.07.2023 г. (или на ближайшую отчетную дату, близкую к дате оценки)</v>
      </c>
      <c r="C38" s="116" t="s">
        <v>30</v>
      </c>
      <c r="D38" s="107" t="str">
        <f>"см. лист 'Бухгалтерская информация', табл. "&amp;'Бухгалтерская информация'!B13</f>
        <v>см. лист 'Бухгалтерская информация', табл. 5</v>
      </c>
      <c r="E38" s="20" t="s">
        <v>131</v>
      </c>
      <c r="F38" s="6"/>
    </row>
    <row r="39" spans="1:6" ht="27" x14ac:dyDescent="0.3">
      <c r="A39" s="23" t="s">
        <v>312</v>
      </c>
      <c r="B39" s="19" t="str">
        <f>"Расшифровка статьи бухгалтерского баланса «Основные средства» по состоянию на дату оценки. В составе основных средств необходимо выделить ОС, участвующие в формировании части выручки компании, получаемой за счет использования оцениваемых НМА"</f>
        <v>Расшифровка статьи бухгалтерского баланса «Основные средства» по состоянию на дату оценки. В составе основных средств необходимо выделить ОС, участвующие в формировании части выручки компании, получаемой за счет использования оцениваемых НМА</v>
      </c>
      <c r="C39" s="116" t="s">
        <v>30</v>
      </c>
      <c r="D39" s="107" t="str">
        <f>"см. лист 'Бухгалтерская информация', табл. "&amp;'Бухгалтерская информация'!B21</f>
        <v>см. лист 'Бухгалтерская информация', табл. 6</v>
      </c>
      <c r="E39" s="20" t="s">
        <v>131</v>
      </c>
      <c r="F39" s="6"/>
    </row>
    <row r="40" spans="1:6" ht="27" x14ac:dyDescent="0.3">
      <c r="A40" s="23" t="s">
        <v>313</v>
      </c>
      <c r="B40" s="19" t="str">
        <f>"Расшифровка статьи бухгалтерского баланса «Прочие внеоборотные активы» по состоянию на "&amp;TEXT(Tech!$C$16,"ДД.ММ.ГГГГ")</f>
        <v>Расшифровка статьи бухгалтерского баланса «Прочие внеоборотные активы» по состоянию на 15.07.2023 г. (или на ближайшую отчетную дату, близкую к дате оценки)</v>
      </c>
      <c r="C40" s="116" t="s">
        <v>30</v>
      </c>
      <c r="D40" s="111"/>
      <c r="E40" s="20" t="s">
        <v>131</v>
      </c>
      <c r="F40" s="6"/>
    </row>
    <row r="41" spans="1:6" ht="46.5" customHeight="1" x14ac:dyDescent="0.3">
      <c r="A41" s="23" t="s">
        <v>314</v>
      </c>
      <c r="B41" s="19" t="str">
        <f>"Расшифровка незавершенного строительства (в составе статей «Основные средства» или «Прочие внеоборотные активы») по состоянию на "&amp;TEXT(Tech!$C$16,"ДД.ММ.ГГГГ")&amp;". Титульные списки с разбиением по годам затрат и видам затрат в базовых ценах. В составе НЗС выделить объекты, относящиеся к сегменту выручки, формируемой с использованием оцениваемых НМА"</f>
        <v>Расшифровка незавершенного строительства (в составе статей «Основные средства» или «Прочие внеоборотные активы») по состоянию на 15.07.2023 г. (или на ближайшую отчетную дату, близкую к дате оценки). Титульные списки с разбиением по годам затрат и видам затрат в базовых ценах. В составе НЗС выделить объекты, относящиеся к сегменту выручки, формируемой с использованием оцениваемых НМА</v>
      </c>
      <c r="C41" s="116" t="s">
        <v>30</v>
      </c>
      <c r="D41" s="107" t="str">
        <f>"см. лист 'Бухгалтерская информация', табл. "&amp;'Бухгалтерская информация'!B29&amp;", табл. "&amp;'Бухгалтерская информация'!B37&amp;", табл. "&amp;'Бухгалтерская информация'!B43</f>
        <v>см. лист 'Бухгалтерская информация', табл. 7, табл. 8, табл. 9</v>
      </c>
      <c r="E41" s="20" t="s">
        <v>131</v>
      </c>
      <c r="F41" s="6"/>
    </row>
    <row r="42" spans="1:6" ht="27" x14ac:dyDescent="0.3">
      <c r="A42" s="23" t="s">
        <v>315</v>
      </c>
      <c r="B42" s="19" t="s">
        <v>300</v>
      </c>
      <c r="C42" s="116" t="s">
        <v>30</v>
      </c>
      <c r="D42" s="111"/>
      <c r="E42" s="20" t="s">
        <v>131</v>
      </c>
      <c r="F42" s="6"/>
    </row>
    <row r="43" spans="1:6" ht="27" x14ac:dyDescent="0.3">
      <c r="A43" s="23" t="s">
        <v>316</v>
      </c>
      <c r="B43" s="19" t="str">
        <f>"Расшифровка статьи бухгалтерского баланса «Финансовые вложения» долгосрочные и краткосрочные, пообъектно по состоянию на "&amp;TEXT(Tech!$C$16,"ДД.ММ.ГГГГ")&amp;" с указанием основных характеристик в зависимости от вида вложений в соответствии с таблицами."</f>
        <v>Расшифровка статьи бухгалтерского баланса «Финансовые вложения» долгосрочные и краткосрочные, пообъектно по состоянию на 15.07.2023 г. (или на ближайшую отчетную дату, близкую к дате оценки) с указанием основных характеристик в зависимости от вида вложений в соответствии с таблицами.</v>
      </c>
      <c r="C43" s="116" t="s">
        <v>30</v>
      </c>
      <c r="D43" s="107" t="str">
        <f>"см. лист 'Бухгалтерская информация', табл. "&amp;'Бухгалтерская информация'!B51&amp;", табл. "&amp;'Бухгалтерская информация'!B57&amp;", табл. "&amp;'Бухгалтерская информация'!B62</f>
        <v>см. лист 'Бухгалтерская информация', табл. 10, табл. 11, табл. 12</v>
      </c>
      <c r="E43" s="20" t="s">
        <v>131</v>
      </c>
      <c r="F43" s="6"/>
    </row>
    <row r="44" spans="1:6" ht="27" x14ac:dyDescent="0.3">
      <c r="A44" s="23" t="s">
        <v>317</v>
      </c>
      <c r="B44" s="19" t="str">
        <f>"Расшифровка статьи бухгалтерского баланса «Запасы»  с выделением запасов, относящихся к сегменту выручки, формируемой с использованием оцениваемых НМА, по состоянию на "&amp;TEXT(Tech!$C$16,"ДД.ММ.ГГГГ")</f>
        <v>Расшифровка статьи бухгалтерского баланса «Запасы»  с выделением запасов, относящихся к сегменту выручки, формируемой с использованием оцениваемых НМА, по состоянию на 15.07.2023 г. (или на ближайшую отчетную дату, близкую к дате оценки)</v>
      </c>
      <c r="C44" s="116" t="s">
        <v>30</v>
      </c>
      <c r="D44" s="107" t="str">
        <f>"см. лист 'Бухгалтерская информация', табл. "&amp;'Бухгалтерская информация'!B69</f>
        <v>см. лист 'Бухгалтерская информация', табл. 13</v>
      </c>
      <c r="E44" s="20" t="s">
        <v>131</v>
      </c>
      <c r="F44" s="6"/>
    </row>
    <row r="45" spans="1:6" ht="27" x14ac:dyDescent="0.3">
      <c r="A45" s="23" t="s">
        <v>318</v>
      </c>
      <c r="B45" s="19" t="str">
        <f>"Расшифровка статьи бухгалтерского баланса «Расходы будущих периодов» по состоянию на "&amp;TEXT(Tech!$C$16,"ДД.ММ.ГГГГ")</f>
        <v>Расшифровка статьи бухгалтерского баланса «Расходы будущих периодов» по состоянию на 15.07.2023 г. (или на ближайшую отчетную дату, близкую к дате оценки)</v>
      </c>
      <c r="C45" s="116" t="s">
        <v>30</v>
      </c>
      <c r="D45" s="111"/>
      <c r="E45" s="20" t="s">
        <v>131</v>
      </c>
      <c r="F45" s="6"/>
    </row>
    <row r="46" spans="1:6" ht="31.5" customHeight="1" x14ac:dyDescent="0.3">
      <c r="A46" s="23" t="s">
        <v>319</v>
      </c>
      <c r="B46" s="19" t="str">
        <f>"Расшифровка статьи бухгалтерского баланса «Дебиторская задолженность» с выделением задолженности, относящийся к сегменту выручки, формируемой с использованием оцениваемых НМА по состоянию на "&amp;TEXT(Tech!$C$16,"ДД.ММ.ГГГГ")</f>
        <v>Расшифровка статьи бухгалтерского баланса «Дебиторская задолженность» с выделением задолженности, относящийся к сегменту выручки, формируемой с использованием оцениваемых НМА по состоянию на 15.07.2023 г. (или на ближайшую отчетную дату, близкую к дате оценки)</v>
      </c>
      <c r="C46" s="116" t="s">
        <v>30</v>
      </c>
      <c r="D46" s="107" t="str">
        <f>"см. лист 'Бухгалтерская информация', табл. "&amp;'Бухгалтерская информация'!B79</f>
        <v>см. лист 'Бухгалтерская информация', табл. 14</v>
      </c>
      <c r="E46" s="20" t="s">
        <v>131</v>
      </c>
      <c r="F46" s="6"/>
    </row>
    <row r="47" spans="1:6" ht="27" x14ac:dyDescent="0.3">
      <c r="A47" s="23" t="s">
        <v>320</v>
      </c>
      <c r="B47" s="19" t="str">
        <f>"Расшифровка статьи бухгалтерского баланса «Прочие оборотные активы»  с выделением активов, относящихся к сегменту выручки, формируемой с использованием оцениваемых НМА, по состоянию на "&amp;TEXT(Tech!$C$16,"ДД.ММ.ГГГГ")</f>
        <v>Расшифровка статьи бухгалтерского баланса «Прочие оборотные активы»  с выделением активов, относящихся к сегменту выручки, формируемой с использованием оцениваемых НМА, по состоянию на 15.07.2023 г. (или на ближайшую отчетную дату, близкую к дате оценки)</v>
      </c>
      <c r="C47" s="116" t="s">
        <v>30</v>
      </c>
      <c r="D47" s="111"/>
      <c r="E47" s="20" t="s">
        <v>131</v>
      </c>
      <c r="F47" s="6"/>
    </row>
    <row r="48" spans="1:6" ht="27" x14ac:dyDescent="0.3">
      <c r="A48" s="23" t="s">
        <v>321</v>
      </c>
      <c r="B48" s="19" t="str">
        <f>"Расшифровка статьи бухгалтерского баланса «Заемные средства» долгосрочные и краткосрочные по состоянию на "&amp;TEXT(Tech!$C$16,"ДД.ММ.ГГГГ")&amp;"."</f>
        <v>Расшифровка статьи бухгалтерского баланса «Заемные средства» долгосрочные и краткосрочные по состоянию на 15.07.2023 г. (или на ближайшую отчетную дату, близкую к дате оценки).</v>
      </c>
      <c r="C48" s="116" t="s">
        <v>30</v>
      </c>
      <c r="D48" s="107" t="str">
        <f>"см. лист 'Бухгалтерская информация', табл. "&amp;'Бухгалтерская информация'!B87</f>
        <v>см. лист 'Бухгалтерская информация', табл. 15</v>
      </c>
      <c r="E48" s="20" t="s">
        <v>131</v>
      </c>
      <c r="F48" s="6"/>
    </row>
    <row r="49" spans="1:6" ht="27" x14ac:dyDescent="0.3">
      <c r="A49" s="23" t="s">
        <v>322</v>
      </c>
      <c r="B49" s="19" t="str">
        <f>"Расшифровка статьи бухгалтерского баланса «Кредиторская задолженность»  с выделением задолженности, относящийся к сегменту выручки, формируемой с использованием оцениваемых НМА по состоянию на "&amp;TEXT(Tech!$C$16,"ДД.ММ.ГГГГ")</f>
        <v>Расшифровка статьи бухгалтерского баланса «Кредиторская задолженность»  с выделением задолженности, относящийся к сегменту выручки, формируемой с использованием оцениваемых НМА по состоянию на 15.07.2023 г. (или на ближайшую отчетную дату, близкую к дате оценки)</v>
      </c>
      <c r="C49" s="116" t="s">
        <v>30</v>
      </c>
      <c r="D49" s="107" t="str">
        <f>"см. лист 'Бухгалтерская информация', табл. "&amp;'Бухгалтерская информация'!B107</f>
        <v>см. лист 'Бухгалтерская информация', табл. 16</v>
      </c>
      <c r="E49" s="20" t="s">
        <v>131</v>
      </c>
      <c r="F49" s="6"/>
    </row>
    <row r="50" spans="1:6" ht="40.5" x14ac:dyDescent="0.3">
      <c r="A50" s="23" t="s">
        <v>323</v>
      </c>
      <c r="B50" s="19" t="str">
        <f>"Расшифровка статьи бухгалтерского баланса «Доходы будущих периодов» по состоянию на "&amp;TEXT(Tech!$C$16,"ДД.ММ.ГГГГ")&amp;" г. Если по данной статье отражены доходы будущих периодов, связанные с получением государственной помощи или безвозмездными получением имущества, необходимо выделить отдельно в составе статьи."</f>
        <v>Расшифровка статьи бухгалтерского баланса «Доходы будущих периодов» по состоянию на 15.07.2023 г. (или на ближайшую отчетную дату, близкую к дате оценки) г. Если по данной статье отражены доходы будущих периодов, связанные с получением государственной помощи или безвозмездными получением имущества, необходимо выделить отдельно в составе статьи.</v>
      </c>
      <c r="C50" s="116" t="s">
        <v>30</v>
      </c>
      <c r="D50" s="111"/>
      <c r="E50" s="20" t="s">
        <v>131</v>
      </c>
      <c r="F50" s="6"/>
    </row>
    <row r="51" spans="1:6" ht="26.25" customHeight="1" x14ac:dyDescent="0.3">
      <c r="A51" s="23" t="s">
        <v>324</v>
      </c>
      <c r="B51" s="19" t="str">
        <f>"Расшифровка статьи бухгалтерского баланса «Прочие обязательства» (долгосрочные и краткосрочные) с выделением обязательств, относящихся к сегменту выручки, формируемой с использованием оцениваемых НМА, по состоянию на "&amp;TEXT(Tech!$C$16,"ДД.ММ.ГГГГ")</f>
        <v>Расшифровка статьи бухгалтерского баланса «Прочие обязательства» (долгосрочные и краткосрочные) с выделением обязательств, относящихся к сегменту выручки, формируемой с использованием оцениваемых НМА, по состоянию на 15.07.2023 г. (или на ближайшую отчетную дату, близкую к дате оценки)</v>
      </c>
      <c r="C51" s="116" t="s">
        <v>30</v>
      </c>
      <c r="D51" s="111"/>
      <c r="E51" s="20" t="s">
        <v>131</v>
      </c>
      <c r="F51" s="6"/>
    </row>
    <row r="52" spans="1:6" ht="40.5" x14ac:dyDescent="0.3">
      <c r="A52" s="23" t="s">
        <v>325</v>
      </c>
      <c r="B52" s="19" t="str">
        <f>"Расшифровка статьи бухгалтерского баланса «Оценочные обязательства» (долгосрочные и краткосрочные) с выделением обязательств, относящихся к сегменту выручки, формируемой с использованием оцениваемых НМА, по состоянию на "&amp;TEXT(Tech!$C$16,"ДД.ММ.ГГГГ")</f>
        <v>Расшифровка статьи бухгалтерского баланса «Оценочные обязательства» (долгосрочные и краткосрочные) с выделением обязательств, относящихся к сегменту выручки, формируемой с использованием оцениваемых НМА, по состоянию на 15.07.2023 г. (или на ближайшую отчетную дату, близкую к дате оценки)</v>
      </c>
      <c r="C52" s="116" t="s">
        <v>30</v>
      </c>
      <c r="D52" s="111"/>
      <c r="E52" s="20" t="s">
        <v>131</v>
      </c>
      <c r="F52" s="6"/>
    </row>
    <row r="53" spans="1:6" ht="40.5" x14ac:dyDescent="0.3">
      <c r="A53" s="23" t="s">
        <v>326</v>
      </c>
      <c r="B53" s="47" t="str">
        <f>"Расшифровки выручки от реализации за период "&amp;Tech!C15&amp;"и на "&amp;Tech!C13&amp;" с указанием количества реализованных товаров и итоговой выручки. В составе выручки необходимо выделить доходы (продукцию, услуги), которые формируются за счет использования оцениваемого НМА.  В том числе информация об имеющихся лицензионных платежах."</f>
        <v>Расшифровки выручки от реализации за период 2020–2022 гг. и на 1 полугодие 2023 г. (или на ближайшую отчетную дату, близкую к дате оценки) с указанием количества реализованных товаров и итоговой выручки. В составе выручки необходимо выделить доходы (продукцию, услуги), которые формируются за счет использования оцениваемого НМА.  В том числе информация об имеющихся лицензионных платежах.</v>
      </c>
      <c r="C53" s="116" t="s">
        <v>30</v>
      </c>
      <c r="D53" s="107" t="str">
        <f>"см. лист 'Бухгалтерская информация', табл. "&amp;'Бухгалтерская информация'!B117&amp;", табл. "&amp;'Бухгалтерская информация'!B128</f>
        <v>см. лист 'Бухгалтерская информация', табл. 17, табл. 18</v>
      </c>
      <c r="E53" s="20" t="s">
        <v>131</v>
      </c>
      <c r="F53" s="6"/>
    </row>
    <row r="54" spans="1:6" ht="40.5" x14ac:dyDescent="0.3">
      <c r="A54" s="23" t="s">
        <v>327</v>
      </c>
      <c r="B54" s="47" t="str">
        <f>"Расшифровки производственной себестоимости за период "&amp;Tech!C15&amp;"и на "&amp;Tech!C13&amp;" в разбивке по товарным группам и статьям затрат. В составе расходов необходимо выделить расходы, относящиеся к продукции/услугам, реализуемым за счет использования оцениваемого НМА. В том числе информация об имеющихся лицензионных платежах."</f>
        <v>Расшифровки производственной себестоимости за период 2020–2022 гг. и на 1 полугодие 2023 г. (или на ближайшую отчетную дату, близкую к дате оценки) в разбивке по товарным группам и статьям затрат. В составе расходов необходимо выделить расходы, относящиеся к продукции/услугам, реализуемым за счет использования оцениваемого НМА. В том числе информация об имеющихся лицензионных платежах.</v>
      </c>
      <c r="C54" s="116" t="s">
        <v>30</v>
      </c>
      <c r="D54" s="107" t="str">
        <f>"см. лист 'Бухгалтерская информация', табл. "&amp;'Бухгалтерская информация'!B138</f>
        <v>см. лист 'Бухгалтерская информация', табл. 19</v>
      </c>
      <c r="E54" s="20" t="s">
        <v>131</v>
      </c>
      <c r="F54" s="6"/>
    </row>
    <row r="55" spans="1:6" ht="27" x14ac:dyDescent="0.3">
      <c r="A55" s="23" t="s">
        <v>328</v>
      </c>
      <c r="B55" s="47" t="str">
        <f>"Расшифровки коммерческих расходов за период "&amp;Tech!C15&amp;"и на "&amp;Tech!C13&amp;" по статьям затрат.  В составе расходов необходимо выделить расходы, относящиеся к продукции/услугам, реализуемым за счет использования оцениваемого НМА "</f>
        <v xml:space="preserve">Расшифровки коммерческих расходов за период 2020–2022 гг. и на 1 полугодие 2023 г. (или на ближайшую отчетную дату, близкую к дате оценки) по статьям затрат.  В составе расходов необходимо выделить расходы, относящиеся к продукции/услугам, реализуемым за счет использования оцениваемого НМА </v>
      </c>
      <c r="C55" s="116" t="s">
        <v>30</v>
      </c>
      <c r="D55" s="107" t="str">
        <f>"см. лист 'Бухгалтерская информация', табл. "&amp;'Бухгалтерская информация'!B187</f>
        <v>см. лист 'Бухгалтерская информация', табл. 20</v>
      </c>
      <c r="E55" s="20" t="s">
        <v>131</v>
      </c>
      <c r="F55" s="6"/>
    </row>
    <row r="56" spans="1:6" ht="27" x14ac:dyDescent="0.3">
      <c r="A56" s="23" t="s">
        <v>329</v>
      </c>
      <c r="B56" s="47" t="str">
        <f>"Расшифровки управленческих расходов за период "&amp;Tech!C15&amp;"и на "&amp;Tech!C13&amp;" по статьям затрат.  В составе расходов необходимо выделить расходы, относящиеся к продукции/услугам, реализуемым за счет использования оцениваемого НМА "</f>
        <v xml:space="preserve">Расшифровки управленческих расходов за период 2020–2022 гг. и на 1 полугодие 2023 г. (или на ближайшую отчетную дату, близкую к дате оценки) по статьям затрат.  В составе расходов необходимо выделить расходы, относящиеся к продукции/услугам, реализуемым за счет использования оцениваемого НМА </v>
      </c>
      <c r="C56" s="116" t="s">
        <v>30</v>
      </c>
      <c r="D56" s="107" t="str">
        <f>"см. лист 'Бухгалтерская информация', табл. "&amp;'Бухгалтерская информация'!B198</f>
        <v>см. лист 'Бухгалтерская информация', табл. 21</v>
      </c>
      <c r="E56" s="20" t="s">
        <v>131</v>
      </c>
      <c r="F56" s="6"/>
    </row>
    <row r="57" spans="1:6" ht="40.5" x14ac:dyDescent="0.3">
      <c r="A57" s="23" t="s">
        <v>330</v>
      </c>
      <c r="B57" s="47" t="str">
        <f>"Расшифровки прочих доходов и расходов за период "&amp;Tech!C15&amp;"и на "&amp;Tech!C13&amp;" по статьям затрат.  В составе доходов и расходов необходимо выделить расходы, относящиеся к продукции/услугам, реализуемым за счет использования оцениваемого НМА "</f>
        <v xml:space="preserve">Расшифровки прочих доходов и расходов за период 2020–2022 гг. и на 1 полугодие 2023 г. (или на ближайшую отчетную дату, близкую к дате оценки) по статьям затрат.  В составе доходов и расходов необходимо выделить расходы, относящиеся к продукции/услугам, реализуемым за счет использования оцениваемого НМА </v>
      </c>
      <c r="C57" s="116" t="s">
        <v>30</v>
      </c>
      <c r="D57" s="107" t="str">
        <f>"см. лист 'Бухгалтерская информация', табл. "&amp;'Бухгалтерская информация'!B209</f>
        <v>см. лист 'Бухгалтерская информация', табл. 22</v>
      </c>
      <c r="E57" s="20" t="s">
        <v>131</v>
      </c>
      <c r="F57" s="6"/>
    </row>
    <row r="58" spans="1:6" x14ac:dyDescent="0.3">
      <c r="A58" s="23" t="s">
        <v>331</v>
      </c>
      <c r="B58" s="19" t="str">
        <f>"Пояснительная записка к годовому бухгалтерскому отчету за период "&amp;Tech!C15</f>
        <v xml:space="preserve">Пояснительная записка к годовому бухгалтерскому отчету за период 2020–2022 гг. </v>
      </c>
      <c r="C58" s="20" t="s">
        <v>109</v>
      </c>
      <c r="D58" s="111"/>
      <c r="E58" s="20" t="s">
        <v>131</v>
      </c>
      <c r="F58" s="6"/>
    </row>
    <row r="59" spans="1:6" ht="27" x14ac:dyDescent="0.3">
      <c r="A59" s="23" t="s">
        <v>332</v>
      </c>
      <c r="B59" s="47" t="str">
        <f>"Учетная политика организации для целей бухгалтерского учета за "&amp;Tech!D5&amp;" г. и по состоянию на "&amp;Tech!C16</f>
        <v>Учетная политика организации для целей бухгалтерского учета за 2022 г. и по состоянию на 15.07.2023 г. (или на ближайшую отчетную дату, близкую к дате оценки)</v>
      </c>
      <c r="C59" s="20" t="s">
        <v>109</v>
      </c>
      <c r="D59" s="107"/>
      <c r="E59" s="20" t="s">
        <v>131</v>
      </c>
      <c r="F59" s="6"/>
    </row>
    <row r="60" spans="1:6" ht="40.5" x14ac:dyDescent="0.3">
      <c r="A60" s="23" t="s">
        <v>333</v>
      </c>
      <c r="B60" s="47" t="str">
        <f>"Общая численность персонала и фонд оплаты труда за период "&amp;Tech!C15&amp;"и на "&amp;Tech!C13&amp;"
Информация о величине тарифа (т.е. размер доли от заработной платы) по статье «Отчисление на социальные нужды и страховые взносы на обязательное социальное страхование от несчастных случаев на производстве и профессиональных заболеваний»"</f>
        <v>Общая численность персонала и фонд оплаты труда за период 2020–2022 гг. и на 1 полугодие 2023 г. (или на ближайшую отчетную дату, близкую к дате оценки)
Информация о величине тарифа (т.е. размер доли от заработной платы) по статье «Отчисление на социальные нужды и страховые взносы на обязательное социальное страхование от несчастных случаев на производстве и профессиональных заболеваний»</v>
      </c>
      <c r="C60" s="116" t="s">
        <v>30</v>
      </c>
      <c r="D60" s="107" t="str">
        <f>"см. лист 'Бухгалтерская информация', табл. "&amp;'Бухгалтерская информация'!B229</f>
        <v>см. лист 'Бухгалтерская информация', табл. 23</v>
      </c>
      <c r="E60" s="20" t="s">
        <v>131</v>
      </c>
      <c r="F60" s="6"/>
    </row>
    <row r="61" spans="1:6" x14ac:dyDescent="0.3">
      <c r="A61" s="17"/>
      <c r="B61" s="16"/>
      <c r="C61" s="18"/>
      <c r="D61" s="16"/>
      <c r="E61" s="18"/>
      <c r="F61" s="6"/>
    </row>
  </sheetData>
  <conditionalFormatting sqref="E5:E14 E17:E19">
    <cfRule type="containsText" dxfId="11" priority="1" operator="containsText" text="Не требуется">
      <formula>NOT(ISERROR(SEARCH("Не требуется",E5)))</formula>
    </cfRule>
    <cfRule type="containsText" dxfId="10" priority="2" operator="containsText" text="Отсутствует">
      <formula>NOT(ISERROR(SEARCH("Отсутствует",E5)))</formula>
    </cfRule>
    <cfRule type="containsText" dxfId="9" priority="3" operator="containsText" text="Не предоставлено">
      <formula>NOT(ISERROR(SEARCH("Не предоставлено",E5)))</formula>
    </cfRule>
    <cfRule type="containsText" dxfId="8" priority="4" operator="containsText" text="Предоставлено">
      <formula>NOT(ISERROR(SEARCH("Предоставлено",E5)))</formula>
    </cfRule>
  </conditionalFormatting>
  <conditionalFormatting sqref="E22:E32">
    <cfRule type="containsText" dxfId="7" priority="18" operator="containsText" text="Не требуется">
      <formula>NOT(ISERROR(SEARCH("Не требуется",E22)))</formula>
    </cfRule>
    <cfRule type="containsText" dxfId="6" priority="19" operator="containsText" text="Отсутствует">
      <formula>NOT(ISERROR(SEARCH("Отсутствует",E22)))</formula>
    </cfRule>
    <cfRule type="containsText" dxfId="5" priority="20" operator="containsText" text="Не предоставлено">
      <formula>NOT(ISERROR(SEARCH("Не предоставлено",E22)))</formula>
    </cfRule>
    <cfRule type="containsText" dxfId="4" priority="21" operator="containsText" text="Предоставлено">
      <formula>NOT(ISERROR(SEARCH("Предоставлено",E22)))</formula>
    </cfRule>
  </conditionalFormatting>
  <conditionalFormatting sqref="E35:E60">
    <cfRule type="containsText" dxfId="3" priority="14" operator="containsText" text="Не требуется">
      <formula>NOT(ISERROR(SEARCH("Не требуется",E35)))</formula>
    </cfRule>
    <cfRule type="containsText" dxfId="2" priority="15" operator="containsText" text="Отсутствует">
      <formula>NOT(ISERROR(SEARCH("Отсутствует",E35)))</formula>
    </cfRule>
    <cfRule type="containsText" dxfId="1" priority="16" operator="containsText" text="Не предоставлено">
      <formula>NOT(ISERROR(SEARCH("Не предоставлено",E35)))</formula>
    </cfRule>
    <cfRule type="containsText" dxfId="0" priority="17" operator="containsText" text="Предоставлено">
      <formula>NOT(ISERROR(SEARCH("Предоставлено",E35)))</formula>
    </cfRule>
  </conditionalFormatting>
  <dataValidations disablePrompts="1" count="1">
    <dataValidation type="list" allowBlank="1" showInputMessage="1" showErrorMessage="1" sqref="E22:E32 E5:E14 E35:E60 E17:E19">
      <formula1>"Предоставлено,Не предоставлено,Не требуется,Отсутствует"</formula1>
    </dataValidation>
  </dataValidations>
  <hyperlinks>
    <hyperlink ref="D30" location="'Финансово-экономическая инф.'!B4" display="'Финансово-экономическая инф.'!B4"/>
    <hyperlink ref="D36" location="'Бухгалтерская информация'!B5" display="'Бухгалтерская информация'!B5"/>
    <hyperlink ref="D38" location="'Бухгалтерская информация'!B13" display="'Бухгалтерская информация'!B13"/>
    <hyperlink ref="D39" location="'Бухгалтерская информация'!B21" display="'Бухгалтерская информация'!B21"/>
    <hyperlink ref="D41" location="'Бухгалтерская информация'!B29" display="'Бухгалтерская информация'!B29"/>
    <hyperlink ref="D43" location="'Бухгалтерская информация'!B51" display="'Бухгалтерская информация'!B51"/>
    <hyperlink ref="D44" location="'Бухгалтерская информация'!B69" display="'Бухгалтерская информация'!B69"/>
    <hyperlink ref="D46" location="'Бухгалтерская информация'!B79" display="'Бухгалтерская информация'!B79"/>
    <hyperlink ref="D48" location="'Бухгалтерская информация'!B87" display="'Бухгалтерская информация'!B87"/>
    <hyperlink ref="D49" location="'Бухгалтерская информация'!B107" display="'Бухгалтерская информация'!B107"/>
    <hyperlink ref="D53" location="'Бухгалтерская информация'!B117" display="'Бухгалтерская информация'!B117"/>
    <hyperlink ref="D54" location="'Бухгалтерская информация'!B138" display="'Бухгалтерская информация'!B138"/>
    <hyperlink ref="D55" location="'Бухгалтерская информация'!B188" display="'Бухгалтерская информация'!B188"/>
    <hyperlink ref="D56" location="'Бухгалтерская информация'!B198" display="'Бухгалтерская информация'!B198"/>
    <hyperlink ref="D57" location="'Бухгалтерская информация'!B207" display="'Бухгалтерская информация'!B207"/>
    <hyperlink ref="D60" location="'Бухгалтерская информация'!B226" display="'Бухгалтерская информация'!B226"/>
    <hyperlink ref="D31" location="'Финансово-экономическая инф.'!B17" display="'Финансово-экономическая инф.'!B17"/>
    <hyperlink ref="D5" location="'Общие данные о компании'!B4" display="'Общие данные о компании'!B4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M17"/>
  <sheetViews>
    <sheetView showGridLines="0" workbookViewId="0">
      <selection activeCell="B25" sqref="B25"/>
    </sheetView>
  </sheetViews>
  <sheetFormatPr defaultRowHeight="13.5" x14ac:dyDescent="0.3"/>
  <cols>
    <col min="2" max="2" width="44.6640625" customWidth="1"/>
    <col min="3" max="3" width="23" customWidth="1"/>
    <col min="4" max="4" width="21.5" customWidth="1"/>
    <col min="5" max="5" width="22.5" customWidth="1"/>
    <col min="6" max="6" width="24.6640625" customWidth="1"/>
    <col min="7" max="7" width="21.83203125" customWidth="1"/>
    <col min="8" max="9" width="18" customWidth="1"/>
    <col min="10" max="10" width="15" customWidth="1"/>
    <col min="11" max="11" width="15.5" customWidth="1"/>
    <col min="12" max="12" width="18.6640625" customWidth="1"/>
    <col min="13" max="13" width="15.33203125" customWidth="1"/>
  </cols>
  <sheetData>
    <row r="2" spans="2:13" x14ac:dyDescent="0.3">
      <c r="B2" s="153" t="s">
        <v>260</v>
      </c>
      <c r="C2" s="153"/>
      <c r="D2" s="153"/>
      <c r="E2" s="153"/>
      <c r="F2" s="153"/>
      <c r="G2" s="153"/>
      <c r="H2" s="153"/>
    </row>
    <row r="3" spans="2:13" x14ac:dyDescent="0.3">
      <c r="B3" s="27">
        <v>1</v>
      </c>
      <c r="C3" s="106"/>
      <c r="D3" s="106"/>
      <c r="E3" s="106"/>
      <c r="F3" s="106"/>
      <c r="G3" s="106"/>
      <c r="H3" s="106"/>
    </row>
    <row r="4" spans="2:13" ht="14.25" thickBot="1" x14ac:dyDescent="0.35">
      <c r="B4" s="27" t="s">
        <v>287</v>
      </c>
      <c r="C4" s="24"/>
      <c r="D4" s="24"/>
      <c r="E4" s="24"/>
      <c r="F4" s="24"/>
      <c r="G4" s="24"/>
      <c r="H4" s="24"/>
      <c r="I4" s="24"/>
    </row>
    <row r="5" spans="2:13" ht="66.75" customHeight="1" thickBot="1" x14ac:dyDescent="0.35">
      <c r="B5" s="12" t="s">
        <v>89</v>
      </c>
      <c r="C5" s="12" t="s">
        <v>288</v>
      </c>
      <c r="D5" s="12" t="s">
        <v>289</v>
      </c>
      <c r="E5" s="12" t="s">
        <v>290</v>
      </c>
      <c r="F5" s="12" t="s">
        <v>291</v>
      </c>
      <c r="G5" s="12" t="s">
        <v>292</v>
      </c>
      <c r="H5" s="12" t="s">
        <v>152</v>
      </c>
      <c r="I5" s="12" t="s">
        <v>153</v>
      </c>
      <c r="J5" s="12" t="s">
        <v>293</v>
      </c>
      <c r="K5" s="12" t="s">
        <v>294</v>
      </c>
      <c r="L5" s="12" t="s">
        <v>295</v>
      </c>
      <c r="M5" s="12" t="s">
        <v>296</v>
      </c>
    </row>
    <row r="6" spans="2:13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 t="s">
        <v>297</v>
      </c>
    </row>
    <row r="7" spans="2:13" x14ac:dyDescent="0.3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x14ac:dyDescent="0.3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2:13" ht="14.25" thickBot="1" x14ac:dyDescent="0.3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3" ht="14.25" thickBot="1" x14ac:dyDescent="0.35">
      <c r="B10" s="26" t="s">
        <v>69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2:13" x14ac:dyDescent="0.3"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</row>
    <row r="12" spans="2:13" x14ac:dyDescent="0.3">
      <c r="B12" s="27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</row>
    <row r="13" spans="2:13" x14ac:dyDescent="0.3"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</row>
    <row r="14" spans="2:13" x14ac:dyDescent="0.3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</row>
    <row r="15" spans="2:13" x14ac:dyDescent="0.3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</row>
    <row r="16" spans="2:13" x14ac:dyDescent="0.3"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</row>
    <row r="17" spans="2:8" x14ac:dyDescent="0.3">
      <c r="B17" s="106"/>
      <c r="C17" s="106"/>
      <c r="D17" s="106"/>
      <c r="E17" s="106"/>
      <c r="F17" s="106"/>
      <c r="G17" s="106"/>
      <c r="H17" s="106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M24"/>
  <sheetViews>
    <sheetView showGridLines="0" workbookViewId="0">
      <selection activeCell="F30" sqref="F30"/>
    </sheetView>
  </sheetViews>
  <sheetFormatPr defaultRowHeight="13.5" x14ac:dyDescent="0.3"/>
  <cols>
    <col min="2" max="2" width="22.33203125" customWidth="1"/>
    <col min="3" max="3" width="24" customWidth="1"/>
    <col min="4" max="4" width="16.6640625" customWidth="1"/>
    <col min="5" max="5" width="16.83203125" customWidth="1"/>
    <col min="7" max="7" width="13.83203125" customWidth="1"/>
    <col min="8" max="8" width="28.83203125" customWidth="1"/>
  </cols>
  <sheetData>
    <row r="2" spans="2:13" x14ac:dyDescent="0.3">
      <c r="B2" s="153" t="s">
        <v>260</v>
      </c>
      <c r="C2" s="153"/>
      <c r="D2" s="153"/>
      <c r="E2" s="153"/>
      <c r="F2" s="153"/>
      <c r="G2" s="153"/>
      <c r="H2" s="153"/>
    </row>
    <row r="3" spans="2:13" x14ac:dyDescent="0.3">
      <c r="B3" s="106"/>
      <c r="C3" s="106"/>
      <c r="D3" s="106"/>
      <c r="E3" s="106"/>
      <c r="F3" s="106"/>
      <c r="G3" s="106"/>
      <c r="H3" s="106"/>
    </row>
    <row r="4" spans="2:13" x14ac:dyDescent="0.3">
      <c r="B4" s="27">
        <f>'Общие данные'!B3+1</f>
        <v>2</v>
      </c>
      <c r="C4" s="24"/>
      <c r="D4" s="24"/>
      <c r="E4" s="24"/>
      <c r="F4" s="24"/>
      <c r="G4" s="24"/>
      <c r="H4" s="24"/>
      <c r="I4" s="24"/>
    </row>
    <row r="5" spans="2:13" ht="14.25" thickBot="1" x14ac:dyDescent="0.35">
      <c r="B5" s="27" t="s">
        <v>235</v>
      </c>
      <c r="C5" s="24"/>
      <c r="D5" s="24"/>
      <c r="E5" s="24"/>
      <c r="F5" s="24"/>
      <c r="G5" s="24"/>
      <c r="H5" s="24"/>
      <c r="I5" s="24"/>
    </row>
    <row r="6" spans="2:13" ht="27.75" thickBot="1" x14ac:dyDescent="0.35">
      <c r="B6" s="12" t="s">
        <v>134</v>
      </c>
      <c r="C6" s="12" t="s">
        <v>135</v>
      </c>
      <c r="D6" s="12" t="s">
        <v>136</v>
      </c>
      <c r="E6" s="12" t="s">
        <v>137</v>
      </c>
      <c r="F6" s="154" t="s">
        <v>138</v>
      </c>
      <c r="G6" s="154"/>
      <c r="H6" s="12" t="s">
        <v>139</v>
      </c>
      <c r="I6" s="154" t="s">
        <v>149</v>
      </c>
      <c r="J6" s="154"/>
      <c r="K6" s="154"/>
      <c r="L6" s="154"/>
      <c r="M6" s="154"/>
    </row>
    <row r="7" spans="2:13" ht="14.25" thickBot="1" x14ac:dyDescent="0.35">
      <c r="B7" s="12"/>
      <c r="C7" s="12"/>
      <c r="D7" s="12"/>
      <c r="E7" s="12"/>
      <c r="F7" s="12" t="s">
        <v>140</v>
      </c>
      <c r="G7" s="12" t="s">
        <v>141</v>
      </c>
      <c r="H7" s="12"/>
      <c r="I7" s="12">
        <f>Tech!C22</f>
        <v>2023</v>
      </c>
      <c r="J7" s="12">
        <f>Tech!D22</f>
        <v>2024</v>
      </c>
      <c r="K7" s="12">
        <f>Tech!E22</f>
        <v>2025</v>
      </c>
      <c r="L7" s="12">
        <f>Tech!F22</f>
        <v>2026</v>
      </c>
      <c r="M7" s="12">
        <f>Tech!G22</f>
        <v>2027</v>
      </c>
    </row>
    <row r="8" spans="2:13" x14ac:dyDescent="0.3">
      <c r="B8" s="28">
        <v>1</v>
      </c>
      <c r="C8" s="28" t="s">
        <v>142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2:13" x14ac:dyDescent="0.3">
      <c r="B9" s="25">
        <v>2</v>
      </c>
      <c r="C9" s="25" t="s">
        <v>143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spans="2:13" x14ac:dyDescent="0.3">
      <c r="B10" s="25">
        <v>3</v>
      </c>
      <c r="C10" s="25" t="s">
        <v>73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13" x14ac:dyDescent="0.3">
      <c r="B11" s="25">
        <v>6</v>
      </c>
      <c r="C11" s="25" t="s">
        <v>144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2:13" x14ac:dyDescent="0.3">
      <c r="B12" s="25">
        <v>7</v>
      </c>
      <c r="C12" s="25" t="s">
        <v>145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x14ac:dyDescent="0.3">
      <c r="B13" s="25">
        <v>8</v>
      </c>
      <c r="C13" s="25" t="s">
        <v>146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3" x14ac:dyDescent="0.3">
      <c r="B14" s="25">
        <v>9</v>
      </c>
      <c r="C14" s="25" t="s">
        <v>147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3" ht="14.25" thickBot="1" x14ac:dyDescent="0.35">
      <c r="B15" s="29">
        <v>10</v>
      </c>
      <c r="C15" s="29" t="s">
        <v>148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7" spans="2:8" x14ac:dyDescent="0.3">
      <c r="B17" s="27">
        <f>B4+1</f>
        <v>3</v>
      </c>
    </row>
    <row r="18" spans="2:8" ht="14.25" thickBot="1" x14ac:dyDescent="0.35">
      <c r="B18" s="27" t="s">
        <v>264</v>
      </c>
    </row>
    <row r="19" spans="2:8" ht="108.75" thickBot="1" x14ac:dyDescent="0.35">
      <c r="B19" s="80" t="s">
        <v>89</v>
      </c>
      <c r="C19" s="12" t="s">
        <v>1</v>
      </c>
      <c r="D19" s="12">
        <f>E19-1</f>
        <v>2020</v>
      </c>
      <c r="E19" s="12">
        <f>F19-1</f>
        <v>2021</v>
      </c>
      <c r="F19" s="12">
        <f>Tech!$D$5</f>
        <v>2022</v>
      </c>
      <c r="G19" s="12" t="str">
        <f>Tech!$C$13</f>
        <v>1 полугодие 2023 г. (или на ближайшую отчетную дату, близкую к дате оценки)</v>
      </c>
      <c r="H19" s="12" t="s">
        <v>254</v>
      </c>
    </row>
    <row r="20" spans="2:8" ht="22.5" customHeight="1" x14ac:dyDescent="0.3">
      <c r="B20" s="21" t="s">
        <v>265</v>
      </c>
      <c r="C20" s="115" t="s">
        <v>3</v>
      </c>
      <c r="D20" s="46"/>
      <c r="E20" s="46"/>
      <c r="F20" s="46"/>
      <c r="G20" s="46"/>
      <c r="H20" s="155" t="s">
        <v>267</v>
      </c>
    </row>
    <row r="21" spans="2:8" ht="23.25" customHeight="1" x14ac:dyDescent="0.3">
      <c r="B21" s="21" t="s">
        <v>47</v>
      </c>
      <c r="C21" s="115" t="s">
        <v>3</v>
      </c>
      <c r="D21" s="46"/>
      <c r="E21" s="46"/>
      <c r="F21" s="46"/>
      <c r="G21" s="46"/>
      <c r="H21" s="156"/>
    </row>
    <row r="22" spans="2:8" ht="21.75" customHeight="1" x14ac:dyDescent="0.3">
      <c r="B22" s="21" t="s">
        <v>266</v>
      </c>
      <c r="C22" s="115" t="s">
        <v>3</v>
      </c>
      <c r="D22" s="46"/>
      <c r="E22" s="46"/>
      <c r="F22" s="46"/>
      <c r="G22" s="46"/>
      <c r="H22" s="156"/>
    </row>
    <row r="23" spans="2:8" ht="21.75" customHeight="1" thickBot="1" x14ac:dyDescent="0.35">
      <c r="B23" s="21" t="s">
        <v>48</v>
      </c>
      <c r="C23" s="115" t="s">
        <v>3</v>
      </c>
      <c r="D23" s="46"/>
      <c r="E23" s="46"/>
      <c r="F23" s="46"/>
      <c r="G23" s="46"/>
      <c r="H23" s="157"/>
    </row>
    <row r="24" spans="2:8" ht="14.25" thickBot="1" x14ac:dyDescent="0.35">
      <c r="B24" s="117" t="s">
        <v>69</v>
      </c>
      <c r="C24" s="117"/>
      <c r="D24" s="118"/>
      <c r="E24" s="119"/>
      <c r="F24" s="119"/>
      <c r="G24" s="120"/>
      <c r="H24" s="53"/>
    </row>
  </sheetData>
  <mergeCells count="4">
    <mergeCell ref="F6:G6"/>
    <mergeCell ref="I6:M6"/>
    <mergeCell ref="B2:H2"/>
    <mergeCell ref="H20:H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251"/>
  <sheetViews>
    <sheetView showGridLines="0" workbookViewId="0"/>
  </sheetViews>
  <sheetFormatPr defaultRowHeight="13.5" x14ac:dyDescent="0.3"/>
  <cols>
    <col min="2" max="2" width="33.6640625" style="79" customWidth="1"/>
    <col min="3" max="3" width="23.33203125" style="31" customWidth="1"/>
    <col min="4" max="4" width="23.6640625" style="31" customWidth="1"/>
    <col min="5" max="5" width="20.83203125" style="31" customWidth="1"/>
    <col min="6" max="6" width="24.6640625" style="31" customWidth="1"/>
    <col min="7" max="7" width="26.33203125" style="31" customWidth="1"/>
    <col min="8" max="8" width="40.5" style="31" customWidth="1"/>
    <col min="9" max="9" width="24.83203125" style="31" customWidth="1"/>
    <col min="10" max="10" width="22.5" style="31" customWidth="1"/>
    <col min="11" max="11" width="43.83203125" style="31" customWidth="1"/>
    <col min="12" max="12" width="40.1640625" style="72" customWidth="1"/>
    <col min="13" max="13" width="24.83203125" style="72" customWidth="1"/>
    <col min="14" max="14" width="15" style="72" customWidth="1"/>
    <col min="15" max="15" width="21" customWidth="1"/>
  </cols>
  <sheetData>
    <row r="1" spans="2:11" x14ac:dyDescent="0.3">
      <c r="B1" s="153" t="s">
        <v>259</v>
      </c>
      <c r="C1" s="153"/>
      <c r="D1" s="153"/>
      <c r="E1" s="153"/>
      <c r="F1" s="153"/>
      <c r="G1" s="153"/>
      <c r="H1" s="153"/>
    </row>
    <row r="2" spans="2:11" x14ac:dyDescent="0.3">
      <c r="B2" s="153" t="s">
        <v>261</v>
      </c>
      <c r="C2" s="153"/>
      <c r="D2" s="153"/>
      <c r="E2" s="153"/>
      <c r="F2" s="153"/>
      <c r="G2" s="153"/>
      <c r="H2" s="153"/>
    </row>
    <row r="3" spans="2:11" x14ac:dyDescent="0.3">
      <c r="B3" s="153" t="s">
        <v>260</v>
      </c>
      <c r="C3" s="153"/>
      <c r="D3" s="153"/>
      <c r="E3" s="153"/>
      <c r="F3" s="153"/>
      <c r="G3" s="153"/>
      <c r="H3" s="153"/>
    </row>
    <row r="5" spans="2:11" x14ac:dyDescent="0.3">
      <c r="B5" s="51">
        <f>'Финансово-экономическая инф.'!B17+1</f>
        <v>4</v>
      </c>
    </row>
    <row r="6" spans="2:11" ht="14.25" thickBot="1" x14ac:dyDescent="0.35">
      <c r="B6" s="27" t="s">
        <v>236</v>
      </c>
    </row>
    <row r="7" spans="2:11" ht="43.5" customHeight="1" thickBot="1" x14ac:dyDescent="0.35">
      <c r="B7" s="12" t="s">
        <v>150</v>
      </c>
      <c r="C7" s="12" t="s">
        <v>1</v>
      </c>
      <c r="D7" s="12" t="s">
        <v>151</v>
      </c>
      <c r="E7" s="12" t="s">
        <v>152</v>
      </c>
      <c r="F7" s="12" t="str">
        <f>"Первоначальная стоимость"</f>
        <v>Первоначальная стоимость</v>
      </c>
      <c r="G7" s="12" t="s">
        <v>154</v>
      </c>
      <c r="H7" s="12" t="s">
        <v>220</v>
      </c>
      <c r="I7" s="12" t="str">
        <f>"Амортизация, начисленная за "&amp;Tech!$C$13</f>
        <v>Амортизация, начисленная за 1 полугодие 2023 г. (или на ближайшую отчетную дату, близкую к дате оценки)</v>
      </c>
      <c r="J7" s="12" t="s">
        <v>155</v>
      </c>
      <c r="K7" s="12" t="s">
        <v>254</v>
      </c>
    </row>
    <row r="8" spans="2:11" x14ac:dyDescent="0.3">
      <c r="B8" s="81" t="s">
        <v>219</v>
      </c>
      <c r="C8" s="52" t="s">
        <v>3</v>
      </c>
      <c r="D8" s="34"/>
      <c r="E8" s="34"/>
      <c r="F8" s="34"/>
      <c r="G8" s="34"/>
      <c r="H8" s="34"/>
      <c r="I8" s="34"/>
      <c r="J8" s="34"/>
      <c r="K8" s="34"/>
    </row>
    <row r="9" spans="2:11" x14ac:dyDescent="0.3">
      <c r="B9" s="81" t="s">
        <v>219</v>
      </c>
      <c r="C9" s="52" t="s">
        <v>3</v>
      </c>
      <c r="D9" s="34"/>
      <c r="E9" s="34"/>
      <c r="F9" s="34"/>
      <c r="G9" s="34"/>
      <c r="H9" s="34"/>
      <c r="I9" s="34"/>
      <c r="J9" s="34"/>
      <c r="K9" s="34"/>
    </row>
    <row r="10" spans="2:11" ht="14.25" thickBot="1" x14ac:dyDescent="0.35">
      <c r="B10" s="81" t="s">
        <v>132</v>
      </c>
      <c r="C10" s="52" t="s">
        <v>3</v>
      </c>
      <c r="D10" s="34"/>
      <c r="E10" s="34"/>
      <c r="F10" s="34"/>
      <c r="G10" s="34"/>
      <c r="H10" s="34"/>
      <c r="I10" s="34"/>
      <c r="J10" s="34"/>
      <c r="K10" s="34"/>
    </row>
    <row r="11" spans="2:11" ht="14.25" thickBot="1" x14ac:dyDescent="0.35">
      <c r="B11" s="54" t="s">
        <v>69</v>
      </c>
      <c r="C11" s="26"/>
      <c r="D11" s="26"/>
      <c r="E11" s="26"/>
      <c r="F11" s="26"/>
      <c r="G11" s="26"/>
      <c r="H11" s="26"/>
      <c r="I11" s="26"/>
      <c r="J11" s="26"/>
      <c r="K11" s="26" t="s">
        <v>39</v>
      </c>
    </row>
    <row r="13" spans="2:11" x14ac:dyDescent="0.3">
      <c r="B13" s="51">
        <f>B5+1</f>
        <v>5</v>
      </c>
    </row>
    <row r="14" spans="2:11" ht="14.25" thickBot="1" x14ac:dyDescent="0.35">
      <c r="B14" s="27" t="s">
        <v>237</v>
      </c>
    </row>
    <row r="15" spans="2:11" ht="27.75" thickBot="1" x14ac:dyDescent="0.35">
      <c r="B15" s="12" t="s">
        <v>150</v>
      </c>
      <c r="C15" s="12" t="s">
        <v>1</v>
      </c>
      <c r="D15" s="12" t="s">
        <v>151</v>
      </c>
      <c r="E15" s="12" t="s">
        <v>152</v>
      </c>
      <c r="F15" s="12" t="s">
        <v>153</v>
      </c>
      <c r="G15" s="12" t="s">
        <v>154</v>
      </c>
      <c r="H15" s="12" t="s">
        <v>52</v>
      </c>
      <c r="I15" s="12" t="s">
        <v>226</v>
      </c>
      <c r="J15" s="12" t="s">
        <v>156</v>
      </c>
      <c r="K15" s="12" t="s">
        <v>254</v>
      </c>
    </row>
    <row r="16" spans="2:11" x14ac:dyDescent="0.3">
      <c r="B16" s="81" t="s">
        <v>219</v>
      </c>
      <c r="C16" s="52" t="s">
        <v>3</v>
      </c>
      <c r="D16" s="34"/>
      <c r="E16" s="34"/>
      <c r="F16" s="34"/>
      <c r="G16" s="34"/>
      <c r="H16" s="34"/>
      <c r="I16" s="34"/>
      <c r="J16" s="34"/>
      <c r="K16" s="34"/>
    </row>
    <row r="17" spans="1:14" x14ac:dyDescent="0.3">
      <c r="B17" s="81" t="s">
        <v>219</v>
      </c>
      <c r="C17" s="52" t="s">
        <v>3</v>
      </c>
      <c r="D17" s="34"/>
      <c r="E17" s="34"/>
      <c r="F17" s="34"/>
      <c r="G17" s="34"/>
      <c r="H17" s="34"/>
      <c r="I17" s="34"/>
      <c r="J17" s="34"/>
      <c r="K17" s="34"/>
    </row>
    <row r="18" spans="1:14" ht="14.25" thickBot="1" x14ac:dyDescent="0.35">
      <c r="B18" s="81" t="s">
        <v>132</v>
      </c>
      <c r="C18" s="52" t="s">
        <v>3</v>
      </c>
      <c r="D18" s="34"/>
      <c r="E18" s="34"/>
      <c r="F18" s="34"/>
      <c r="G18" s="34"/>
      <c r="H18" s="34"/>
      <c r="I18" s="34"/>
      <c r="J18" s="34"/>
      <c r="K18" s="34"/>
    </row>
    <row r="19" spans="1:14" ht="14.25" thickBot="1" x14ac:dyDescent="0.35">
      <c r="B19" s="54" t="s">
        <v>69</v>
      </c>
      <c r="C19" s="26"/>
      <c r="D19" s="26"/>
      <c r="E19" s="26"/>
      <c r="F19" s="26"/>
      <c r="G19" s="26"/>
      <c r="H19" s="26"/>
      <c r="I19" s="26"/>
      <c r="J19" s="26"/>
      <c r="K19" s="26" t="s">
        <v>39</v>
      </c>
    </row>
    <row r="21" spans="1:14" ht="15.75" x14ac:dyDescent="0.3">
      <c r="A21" s="151" t="s">
        <v>337</v>
      </c>
      <c r="B21" s="130">
        <f>B13+1</f>
        <v>6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47"/>
      <c r="M21" s="147"/>
      <c r="N21" s="147"/>
    </row>
    <row r="22" spans="1:14" ht="14.25" thickBot="1" x14ac:dyDescent="0.35">
      <c r="B22" s="132" t="s">
        <v>238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47"/>
      <c r="M22" s="147"/>
      <c r="N22" s="147"/>
    </row>
    <row r="23" spans="1:14" ht="27.75" thickBot="1" x14ac:dyDescent="0.35">
      <c r="B23" s="133" t="s">
        <v>134</v>
      </c>
      <c r="C23" s="133" t="s">
        <v>157</v>
      </c>
      <c r="D23" s="133" t="s">
        <v>1</v>
      </c>
      <c r="E23" s="133" t="s">
        <v>158</v>
      </c>
      <c r="F23" s="133" t="s">
        <v>159</v>
      </c>
      <c r="G23" s="133" t="s">
        <v>160</v>
      </c>
      <c r="H23" s="133" t="s">
        <v>153</v>
      </c>
      <c r="I23" s="133" t="s">
        <v>226</v>
      </c>
      <c r="J23" s="133" t="s">
        <v>152</v>
      </c>
      <c r="K23" s="133" t="s">
        <v>161</v>
      </c>
      <c r="L23" s="133" t="s">
        <v>254</v>
      </c>
      <c r="M23" s="147"/>
      <c r="N23" s="147"/>
    </row>
    <row r="24" spans="1:14" x14ac:dyDescent="0.3">
      <c r="B24" s="134">
        <v>1</v>
      </c>
      <c r="C24" s="135" t="s">
        <v>142</v>
      </c>
      <c r="D24" s="135" t="s">
        <v>3</v>
      </c>
      <c r="E24" s="135"/>
      <c r="F24" s="135"/>
      <c r="G24" s="135"/>
      <c r="H24" s="135"/>
      <c r="I24" s="135"/>
      <c r="J24" s="135"/>
      <c r="K24" s="135"/>
      <c r="L24" s="148"/>
      <c r="M24" s="147"/>
      <c r="N24" s="147"/>
    </row>
    <row r="25" spans="1:14" x14ac:dyDescent="0.3">
      <c r="B25" s="134">
        <v>2</v>
      </c>
      <c r="C25" s="135" t="s">
        <v>143</v>
      </c>
      <c r="D25" s="135" t="s">
        <v>3</v>
      </c>
      <c r="E25" s="135"/>
      <c r="F25" s="135"/>
      <c r="G25" s="135"/>
      <c r="H25" s="135"/>
      <c r="I25" s="135"/>
      <c r="J25" s="135"/>
      <c r="K25" s="135"/>
      <c r="L25" s="148"/>
      <c r="M25" s="147"/>
      <c r="N25" s="147"/>
    </row>
    <row r="26" spans="1:14" ht="14.25" thickBot="1" x14ac:dyDescent="0.35">
      <c r="B26" s="134" t="s">
        <v>132</v>
      </c>
      <c r="C26" s="135" t="s">
        <v>132</v>
      </c>
      <c r="D26" s="135" t="s">
        <v>3</v>
      </c>
      <c r="E26" s="135"/>
      <c r="F26" s="135"/>
      <c r="G26" s="135"/>
      <c r="H26" s="135"/>
      <c r="I26" s="135"/>
      <c r="J26" s="135"/>
      <c r="K26" s="135"/>
      <c r="L26" s="148"/>
      <c r="M26" s="147"/>
      <c r="N26" s="147"/>
    </row>
    <row r="27" spans="1:14" ht="27.75" thickBot="1" x14ac:dyDescent="0.35">
      <c r="B27" s="136"/>
      <c r="C27" s="137" t="s">
        <v>69</v>
      </c>
      <c r="D27" s="137" t="s">
        <v>3</v>
      </c>
      <c r="E27" s="137"/>
      <c r="F27" s="137"/>
      <c r="G27" s="137"/>
      <c r="H27" s="137"/>
      <c r="I27" s="137"/>
      <c r="J27" s="137"/>
      <c r="K27" s="137"/>
      <c r="L27" s="137" t="s">
        <v>39</v>
      </c>
      <c r="M27" s="147"/>
      <c r="N27" s="147"/>
    </row>
    <row r="28" spans="1:14" x14ac:dyDescent="0.3">
      <c r="B28" s="138"/>
      <c r="C28" s="131"/>
      <c r="D28" s="131"/>
      <c r="E28" s="131"/>
      <c r="F28" s="131"/>
      <c r="G28" s="131"/>
      <c r="H28" s="131"/>
      <c r="I28" s="131"/>
      <c r="J28" s="131"/>
      <c r="K28" s="131"/>
      <c r="L28" s="147"/>
      <c r="M28" s="147"/>
      <c r="N28" s="147"/>
    </row>
    <row r="29" spans="1:14" ht="15.75" x14ac:dyDescent="0.3">
      <c r="A29" s="151" t="s">
        <v>337</v>
      </c>
      <c r="B29" s="130">
        <f>B21+1</f>
        <v>7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47"/>
      <c r="M29" s="147"/>
      <c r="N29" s="147"/>
    </row>
    <row r="30" spans="1:14" x14ac:dyDescent="0.3">
      <c r="A30" s="150"/>
      <c r="B30" s="139" t="s">
        <v>239</v>
      </c>
      <c r="C30" s="139"/>
      <c r="D30" s="139"/>
      <c r="E30" s="139"/>
      <c r="F30" s="139"/>
      <c r="G30" s="131"/>
      <c r="H30" s="131"/>
      <c r="I30" s="131"/>
      <c r="J30" s="131"/>
      <c r="K30" s="131"/>
      <c r="L30" s="147"/>
      <c r="M30" s="147"/>
      <c r="N30" s="147"/>
    </row>
    <row r="31" spans="1:14" ht="14.25" thickBot="1" x14ac:dyDescent="0.35">
      <c r="B31" s="140" t="s">
        <v>221</v>
      </c>
      <c r="C31" s="140"/>
      <c r="D31" s="140"/>
      <c r="E31" s="140"/>
      <c r="F31" s="140"/>
      <c r="G31" s="131"/>
      <c r="H31" s="131"/>
      <c r="I31" s="131"/>
      <c r="J31" s="131"/>
      <c r="K31" s="131"/>
      <c r="L31" s="147"/>
      <c r="M31" s="147"/>
      <c r="N31" s="147"/>
    </row>
    <row r="32" spans="1:14" ht="14.25" thickBot="1" x14ac:dyDescent="0.35">
      <c r="B32" s="158" t="s">
        <v>162</v>
      </c>
      <c r="C32" s="158" t="s">
        <v>256</v>
      </c>
      <c r="D32" s="158" t="s">
        <v>163</v>
      </c>
      <c r="E32" s="158" t="s">
        <v>164</v>
      </c>
      <c r="F32" s="161" t="s">
        <v>165</v>
      </c>
      <c r="G32" s="161"/>
      <c r="H32" s="161"/>
      <c r="I32" s="161"/>
      <c r="J32" s="161"/>
      <c r="K32" s="158" t="s">
        <v>166</v>
      </c>
      <c r="L32" s="158" t="s">
        <v>276</v>
      </c>
      <c r="M32" s="158" t="s">
        <v>254</v>
      </c>
      <c r="N32" s="147"/>
    </row>
    <row r="33" spans="1:14" ht="40.5" customHeight="1" thickBot="1" x14ac:dyDescent="0.35">
      <c r="B33" s="159"/>
      <c r="C33" s="159"/>
      <c r="D33" s="159"/>
      <c r="E33" s="159"/>
      <c r="F33" s="133" t="s">
        <v>167</v>
      </c>
      <c r="G33" s="133">
        <v>2001</v>
      </c>
      <c r="H33" s="133" t="s">
        <v>168</v>
      </c>
      <c r="I33" s="133" t="s">
        <v>168</v>
      </c>
      <c r="J33" s="133" t="s">
        <v>169</v>
      </c>
      <c r="K33" s="159"/>
      <c r="L33" s="159"/>
      <c r="M33" s="159"/>
      <c r="N33" s="147"/>
    </row>
    <row r="34" spans="1:14" ht="27.75" thickBot="1" x14ac:dyDescent="0.35">
      <c r="B34" s="141" t="s">
        <v>219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9"/>
      <c r="M34" s="137" t="s">
        <v>39</v>
      </c>
      <c r="N34" s="147"/>
    </row>
    <row r="35" spans="1:14" x14ac:dyDescent="0.3">
      <c r="B35" s="138"/>
      <c r="C35" s="131"/>
      <c r="D35" s="131"/>
      <c r="E35" s="131"/>
      <c r="F35" s="131"/>
      <c r="G35" s="131"/>
      <c r="H35" s="131"/>
      <c r="I35" s="131"/>
      <c r="J35" s="131"/>
      <c r="K35" s="131"/>
      <c r="L35" s="147"/>
      <c r="M35" s="147"/>
      <c r="N35" s="147"/>
    </row>
    <row r="36" spans="1:14" x14ac:dyDescent="0.3">
      <c r="B36" s="138"/>
      <c r="C36" s="131"/>
      <c r="D36" s="131"/>
      <c r="E36" s="131"/>
      <c r="F36" s="131"/>
      <c r="G36" s="131"/>
      <c r="H36" s="131"/>
      <c r="I36" s="131"/>
      <c r="J36" s="131"/>
      <c r="K36" s="131"/>
      <c r="L36" s="147"/>
      <c r="M36" s="147"/>
      <c r="N36" s="147"/>
    </row>
    <row r="37" spans="1:14" ht="15.75" x14ac:dyDescent="0.3">
      <c r="A37" s="151" t="s">
        <v>337</v>
      </c>
      <c r="B37" s="130">
        <f>B29+1</f>
        <v>8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47"/>
      <c r="M37" s="147"/>
      <c r="N37" s="147"/>
    </row>
    <row r="38" spans="1:14" ht="14.25" thickBot="1" x14ac:dyDescent="0.35">
      <c r="B38" s="160" t="s">
        <v>222</v>
      </c>
      <c r="C38" s="160"/>
      <c r="D38" s="160"/>
      <c r="E38" s="160"/>
      <c r="F38" s="160"/>
      <c r="G38" s="131"/>
      <c r="H38" s="131"/>
      <c r="I38" s="131"/>
      <c r="J38" s="131"/>
      <c r="K38" s="131"/>
      <c r="L38" s="147"/>
      <c r="M38" s="147"/>
      <c r="N38" s="147"/>
    </row>
    <row r="39" spans="1:14" ht="27.75" thickBot="1" x14ac:dyDescent="0.35">
      <c r="B39" s="133" t="s">
        <v>89</v>
      </c>
      <c r="C39" s="133" t="s">
        <v>224</v>
      </c>
      <c r="D39" s="133" t="s">
        <v>227</v>
      </c>
      <c r="E39" s="133" t="s">
        <v>223</v>
      </c>
      <c r="F39" s="133" t="s">
        <v>170</v>
      </c>
      <c r="G39" s="133" t="s">
        <v>225</v>
      </c>
      <c r="H39" s="133" t="s">
        <v>254</v>
      </c>
      <c r="I39" s="131"/>
      <c r="J39" s="131"/>
      <c r="K39" s="131"/>
      <c r="L39" s="147"/>
      <c r="M39" s="147"/>
      <c r="N39" s="147"/>
    </row>
    <row r="40" spans="1:14" ht="27.75" thickBot="1" x14ac:dyDescent="0.35">
      <c r="B40" s="141" t="s">
        <v>219</v>
      </c>
      <c r="C40" s="142"/>
      <c r="D40" s="142"/>
      <c r="E40" s="142"/>
      <c r="F40" s="142"/>
      <c r="G40" s="142"/>
      <c r="H40" s="137" t="s">
        <v>39</v>
      </c>
      <c r="I40" s="131"/>
      <c r="J40" s="131"/>
      <c r="K40" s="131"/>
      <c r="L40" s="147"/>
      <c r="M40" s="147"/>
      <c r="N40" s="147"/>
    </row>
    <row r="41" spans="1:14" x14ac:dyDescent="0.3">
      <c r="B41" s="138"/>
      <c r="C41" s="131"/>
      <c r="D41" s="131"/>
      <c r="E41" s="131"/>
      <c r="F41" s="131"/>
      <c r="G41" s="131"/>
      <c r="H41" s="131"/>
      <c r="I41" s="131"/>
      <c r="J41" s="131"/>
      <c r="K41" s="131"/>
      <c r="L41" s="147"/>
      <c r="M41" s="147"/>
      <c r="N41" s="147"/>
    </row>
    <row r="42" spans="1:14" x14ac:dyDescent="0.3">
      <c r="B42" s="138"/>
      <c r="C42" s="131"/>
      <c r="D42" s="131"/>
      <c r="E42" s="131"/>
      <c r="F42" s="131"/>
      <c r="G42" s="131"/>
      <c r="H42" s="131"/>
      <c r="I42" s="131"/>
      <c r="J42" s="131"/>
      <c r="K42" s="131"/>
      <c r="L42" s="147"/>
      <c r="M42" s="147"/>
      <c r="N42" s="147"/>
    </row>
    <row r="43" spans="1:14" ht="15.75" x14ac:dyDescent="0.3">
      <c r="A43" s="151" t="s">
        <v>337</v>
      </c>
      <c r="B43" s="130">
        <f>B37+1</f>
        <v>9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47"/>
      <c r="M43" s="147"/>
      <c r="N43" s="147"/>
    </row>
    <row r="44" spans="1:14" ht="14.25" thickBot="1" x14ac:dyDescent="0.35">
      <c r="B44" s="160" t="s">
        <v>228</v>
      </c>
      <c r="C44" s="160"/>
      <c r="D44" s="160"/>
      <c r="E44" s="160"/>
      <c r="F44" s="160"/>
      <c r="G44" s="131"/>
      <c r="H44" s="131"/>
      <c r="I44" s="131"/>
      <c r="J44" s="131"/>
      <c r="K44" s="131"/>
      <c r="L44" s="147"/>
      <c r="M44" s="147"/>
      <c r="N44" s="147"/>
    </row>
    <row r="45" spans="1:14" ht="14.25" thickBot="1" x14ac:dyDescent="0.35">
      <c r="B45" s="158" t="s">
        <v>162</v>
      </c>
      <c r="C45" s="161" t="s">
        <v>171</v>
      </c>
      <c r="D45" s="161"/>
      <c r="E45" s="161"/>
      <c r="F45" s="161"/>
      <c r="G45" s="158" t="s">
        <v>172</v>
      </c>
      <c r="H45" s="158" t="s">
        <v>255</v>
      </c>
      <c r="I45" s="131"/>
      <c r="J45" s="131"/>
      <c r="K45" s="131"/>
      <c r="L45" s="147"/>
      <c r="M45" s="147"/>
      <c r="N45" s="147"/>
    </row>
    <row r="46" spans="1:14" ht="14.25" thickBot="1" x14ac:dyDescent="0.35">
      <c r="B46" s="159"/>
      <c r="C46" s="133" t="s">
        <v>173</v>
      </c>
      <c r="D46" s="133" t="s">
        <v>174</v>
      </c>
      <c r="E46" s="133" t="s">
        <v>132</v>
      </c>
      <c r="F46" s="133" t="s">
        <v>175</v>
      </c>
      <c r="G46" s="159"/>
      <c r="H46" s="159"/>
      <c r="I46" s="131"/>
      <c r="J46" s="131"/>
      <c r="K46" s="131"/>
      <c r="L46" s="147"/>
      <c r="M46" s="147"/>
      <c r="N46" s="147"/>
    </row>
    <row r="47" spans="1:14" x14ac:dyDescent="0.3">
      <c r="B47" s="143" t="s">
        <v>219</v>
      </c>
      <c r="C47" s="144"/>
      <c r="D47" s="144"/>
      <c r="E47" s="144"/>
      <c r="F47" s="144"/>
      <c r="G47" s="144"/>
      <c r="H47" s="144"/>
      <c r="I47" s="131"/>
      <c r="J47" s="131"/>
      <c r="K47" s="131"/>
      <c r="L47" s="147"/>
      <c r="M47" s="147"/>
      <c r="N47" s="147"/>
    </row>
    <row r="48" spans="1:14" ht="14.25" thickBot="1" x14ac:dyDescent="0.35">
      <c r="B48" s="145" t="s">
        <v>219</v>
      </c>
      <c r="C48" s="146"/>
      <c r="D48" s="146"/>
      <c r="E48" s="146"/>
      <c r="F48" s="146"/>
      <c r="G48" s="146"/>
      <c r="H48" s="146"/>
      <c r="I48" s="131"/>
      <c r="J48" s="131"/>
      <c r="K48" s="131"/>
      <c r="L48" s="147"/>
      <c r="M48" s="147"/>
      <c r="N48" s="147"/>
    </row>
    <row r="49" spans="2:14" x14ac:dyDescent="0.3">
      <c r="B49" s="138"/>
      <c r="C49" s="131"/>
      <c r="D49" s="131"/>
      <c r="E49" s="131"/>
      <c r="F49" s="131"/>
      <c r="G49" s="131"/>
      <c r="H49" s="131"/>
      <c r="I49" s="131"/>
      <c r="J49" s="131"/>
      <c r="K49" s="131"/>
      <c r="L49" s="147"/>
      <c r="M49" s="147"/>
      <c r="N49" s="147"/>
    </row>
    <row r="51" spans="2:14" x14ac:dyDescent="0.3">
      <c r="B51" s="51">
        <f>B43+1</f>
        <v>10</v>
      </c>
    </row>
    <row r="52" spans="2:14" x14ac:dyDescent="0.3">
      <c r="B52" s="94" t="s">
        <v>240</v>
      </c>
      <c r="C52" s="94"/>
      <c r="D52" s="94"/>
      <c r="E52" s="94"/>
      <c r="F52" s="94"/>
    </row>
    <row r="53" spans="2:14" ht="14.25" thickBot="1" x14ac:dyDescent="0.35">
      <c r="B53" s="92" t="s">
        <v>229</v>
      </c>
      <c r="C53"/>
      <c r="D53" s="89"/>
      <c r="E53" s="73"/>
    </row>
    <row r="54" spans="2:14" ht="27.75" thickBot="1" x14ac:dyDescent="0.35">
      <c r="B54" s="12" t="s">
        <v>176</v>
      </c>
      <c r="C54" s="12" t="s">
        <v>177</v>
      </c>
      <c r="D54" s="12" t="s">
        <v>178</v>
      </c>
      <c r="E54" s="12" t="s">
        <v>179</v>
      </c>
      <c r="F54" s="12" t="s">
        <v>254</v>
      </c>
    </row>
    <row r="55" spans="2:14" ht="27.75" thickBot="1" x14ac:dyDescent="0.35">
      <c r="B55" s="82" t="s">
        <v>219</v>
      </c>
      <c r="C55" s="32"/>
      <c r="D55" s="32"/>
      <c r="E55" s="32"/>
      <c r="F55" s="26" t="s">
        <v>39</v>
      </c>
    </row>
    <row r="57" spans="2:14" x14ac:dyDescent="0.3">
      <c r="B57" s="51">
        <f>B51+1</f>
        <v>11</v>
      </c>
    </row>
    <row r="58" spans="2:14" ht="14.25" thickBot="1" x14ac:dyDescent="0.35">
      <c r="B58" s="91" t="s">
        <v>180</v>
      </c>
      <c r="C58" s="90"/>
      <c r="D58" s="90"/>
      <c r="E58" s="90"/>
      <c r="F58" s="90"/>
      <c r="G58" s="90"/>
      <c r="H58" s="90"/>
      <c r="I58" s="90"/>
      <c r="J58" s="90"/>
    </row>
    <row r="59" spans="2:14" ht="27.75" thickBot="1" x14ac:dyDescent="0.35">
      <c r="B59" s="12" t="s">
        <v>181</v>
      </c>
      <c r="C59" s="12" t="s">
        <v>182</v>
      </c>
      <c r="D59" s="12" t="s">
        <v>183</v>
      </c>
      <c r="E59" s="12" t="s">
        <v>184</v>
      </c>
      <c r="F59" s="12" t="s">
        <v>185</v>
      </c>
      <c r="G59" s="12" t="s">
        <v>186</v>
      </c>
      <c r="H59" s="12" t="s">
        <v>187</v>
      </c>
      <c r="I59" s="12" t="s">
        <v>188</v>
      </c>
      <c r="J59" s="12" t="s">
        <v>189</v>
      </c>
      <c r="K59" s="12" t="s">
        <v>254</v>
      </c>
    </row>
    <row r="60" spans="2:14" ht="14.25" thickBot="1" x14ac:dyDescent="0.35">
      <c r="B60" s="82" t="s">
        <v>219</v>
      </c>
      <c r="C60" s="32"/>
      <c r="D60" s="32"/>
      <c r="E60" s="32"/>
      <c r="F60" s="32"/>
      <c r="G60" s="32"/>
      <c r="H60" s="32"/>
      <c r="I60" s="32"/>
      <c r="J60" s="32"/>
      <c r="K60" s="26" t="s">
        <v>39</v>
      </c>
    </row>
    <row r="62" spans="2:14" x14ac:dyDescent="0.3">
      <c r="B62" s="51">
        <f>B57+1</f>
        <v>12</v>
      </c>
    </row>
    <row r="63" spans="2:14" ht="14.25" thickBot="1" x14ac:dyDescent="0.35">
      <c r="B63" s="91" t="s">
        <v>190</v>
      </c>
      <c r="C63" s="90"/>
      <c r="D63" s="90"/>
      <c r="E63" s="90"/>
      <c r="F63" s="90"/>
      <c r="G63" s="90"/>
    </row>
    <row r="64" spans="2:14" ht="41.25" thickBot="1" x14ac:dyDescent="0.35">
      <c r="B64" s="12" t="s">
        <v>191</v>
      </c>
      <c r="C64" s="12" t="s">
        <v>192</v>
      </c>
      <c r="D64" s="12" t="s">
        <v>230</v>
      </c>
      <c r="E64" s="12" t="s">
        <v>193</v>
      </c>
      <c r="F64" s="12" t="s">
        <v>178</v>
      </c>
      <c r="G64" s="12" t="s">
        <v>254</v>
      </c>
      <c r="H64"/>
    </row>
    <row r="65" spans="2:8" ht="81.75" thickBot="1" x14ac:dyDescent="0.35">
      <c r="B65" s="82" t="s">
        <v>219</v>
      </c>
      <c r="C65" s="32" t="s">
        <v>194</v>
      </c>
      <c r="D65" s="32"/>
      <c r="E65" s="32"/>
      <c r="F65" s="32"/>
      <c r="G65" s="98" t="s">
        <v>253</v>
      </c>
      <c r="H65"/>
    </row>
    <row r="69" spans="2:8" x14ac:dyDescent="0.3">
      <c r="B69" s="51">
        <f>B62+1</f>
        <v>13</v>
      </c>
    </row>
    <row r="70" spans="2:8" ht="14.25" thickBot="1" x14ac:dyDescent="0.35">
      <c r="B70" s="93" t="s">
        <v>241</v>
      </c>
      <c r="C70" s="93"/>
    </row>
    <row r="71" spans="2:8" ht="27.75" thickBot="1" x14ac:dyDescent="0.35">
      <c r="B71" s="42" t="s">
        <v>89</v>
      </c>
      <c r="C71" s="42" t="s">
        <v>231</v>
      </c>
      <c r="D71" s="12" t="s">
        <v>254</v>
      </c>
      <c r="E71"/>
      <c r="F71"/>
    </row>
    <row r="72" spans="2:8" x14ac:dyDescent="0.3">
      <c r="B72" s="36" t="s">
        <v>195</v>
      </c>
      <c r="C72" s="33"/>
    </row>
    <row r="73" spans="2:8" ht="40.5" x14ac:dyDescent="0.3">
      <c r="B73" s="37" t="s">
        <v>196</v>
      </c>
      <c r="C73" s="34"/>
    </row>
    <row r="74" spans="2:8" ht="54" x14ac:dyDescent="0.3">
      <c r="B74" s="37" t="s">
        <v>197</v>
      </c>
      <c r="C74" s="34"/>
    </row>
    <row r="75" spans="2:8" x14ac:dyDescent="0.3">
      <c r="B75" s="37" t="s">
        <v>198</v>
      </c>
      <c r="C75" s="34"/>
    </row>
    <row r="76" spans="2:8" ht="41.25" thickBot="1" x14ac:dyDescent="0.35">
      <c r="B76" s="38" t="s">
        <v>199</v>
      </c>
      <c r="C76" s="35"/>
    </row>
    <row r="77" spans="2:8" ht="27.75" thickBot="1" x14ac:dyDescent="0.35">
      <c r="B77" s="54" t="s">
        <v>69</v>
      </c>
      <c r="C77" s="96">
        <f>SUM(C72:C76)</f>
        <v>0</v>
      </c>
      <c r="D77" s="26" t="s">
        <v>39</v>
      </c>
    </row>
    <row r="79" spans="2:8" x14ac:dyDescent="0.3">
      <c r="B79" s="51">
        <f>B69+1</f>
        <v>14</v>
      </c>
    </row>
    <row r="80" spans="2:8" ht="14.25" thickBot="1" x14ac:dyDescent="0.35">
      <c r="B80" s="27" t="s">
        <v>242</v>
      </c>
    </row>
    <row r="81" spans="2:15" ht="54.75" thickBot="1" x14ac:dyDescent="0.35">
      <c r="B81" s="12" t="s">
        <v>134</v>
      </c>
      <c r="C81" s="12" t="s">
        <v>200</v>
      </c>
      <c r="D81" s="12" t="s">
        <v>201</v>
      </c>
      <c r="E81" s="12" t="s">
        <v>232</v>
      </c>
      <c r="F81" s="12" t="s">
        <v>202</v>
      </c>
      <c r="G81" s="12" t="s">
        <v>203</v>
      </c>
      <c r="H81" s="12" t="s">
        <v>254</v>
      </c>
      <c r="I81"/>
      <c r="J81"/>
      <c r="K81"/>
    </row>
    <row r="82" spans="2:15" x14ac:dyDescent="0.3">
      <c r="B82" s="40">
        <v>1</v>
      </c>
      <c r="C82" s="40" t="s">
        <v>70</v>
      </c>
      <c r="D82" s="40"/>
      <c r="E82" s="40"/>
      <c r="F82" s="40"/>
      <c r="G82" s="40"/>
      <c r="H82" s="155" t="s">
        <v>76</v>
      </c>
      <c r="I82"/>
      <c r="J82"/>
      <c r="K82"/>
    </row>
    <row r="83" spans="2:15" x14ac:dyDescent="0.3">
      <c r="B83" s="40">
        <v>2</v>
      </c>
      <c r="C83" s="34" t="s">
        <v>71</v>
      </c>
      <c r="D83" s="34"/>
      <c r="E83" s="34"/>
      <c r="F83" s="34"/>
      <c r="G83" s="34"/>
      <c r="H83" s="156"/>
      <c r="I83"/>
      <c r="J83"/>
      <c r="K83"/>
    </row>
    <row r="84" spans="2:15" ht="14.25" thickBot="1" x14ac:dyDescent="0.35">
      <c r="B84" s="40">
        <v>3</v>
      </c>
      <c r="C84" s="39" t="s">
        <v>72</v>
      </c>
      <c r="D84" s="39"/>
      <c r="E84" s="39"/>
      <c r="F84" s="39"/>
      <c r="G84" s="39"/>
      <c r="H84" s="157"/>
      <c r="I84"/>
      <c r="J84"/>
      <c r="K84"/>
    </row>
    <row r="85" spans="2:15" ht="27.75" thickBot="1" x14ac:dyDescent="0.35">
      <c r="B85" s="54" t="s">
        <v>69</v>
      </c>
      <c r="C85" s="49"/>
      <c r="D85" s="26"/>
      <c r="E85" s="26"/>
      <c r="F85" s="26"/>
      <c r="G85" s="26"/>
      <c r="H85" s="26" t="s">
        <v>39</v>
      </c>
      <c r="I85"/>
      <c r="J85"/>
      <c r="K85"/>
    </row>
    <row r="87" spans="2:15" x14ac:dyDescent="0.3">
      <c r="B87" s="51">
        <f>B79+1</f>
        <v>15</v>
      </c>
    </row>
    <row r="88" spans="2:15" ht="14.25" thickBot="1" x14ac:dyDescent="0.35">
      <c r="B88" s="27" t="s">
        <v>243</v>
      </c>
    </row>
    <row r="89" spans="2:15" ht="41.25" thickBot="1" x14ac:dyDescent="0.35">
      <c r="B89" s="80" t="s">
        <v>134</v>
      </c>
      <c r="C89" s="12" t="s">
        <v>204</v>
      </c>
      <c r="D89" s="12" t="s">
        <v>205</v>
      </c>
      <c r="E89" s="12" t="s">
        <v>206</v>
      </c>
      <c r="F89" s="12" t="s">
        <v>207</v>
      </c>
      <c r="G89" s="12" t="s">
        <v>208</v>
      </c>
      <c r="H89" s="12" t="s">
        <v>184</v>
      </c>
      <c r="I89" s="12" t="s">
        <v>209</v>
      </c>
      <c r="J89" s="12" t="s">
        <v>233</v>
      </c>
      <c r="K89" s="12" t="s">
        <v>210</v>
      </c>
      <c r="L89" s="12" t="s">
        <v>211</v>
      </c>
      <c r="M89" s="12" t="s">
        <v>212</v>
      </c>
      <c r="N89" s="12" t="s">
        <v>213</v>
      </c>
      <c r="O89" s="12" t="s">
        <v>254</v>
      </c>
    </row>
    <row r="90" spans="2:15" x14ac:dyDescent="0.3">
      <c r="B90" s="84" t="s">
        <v>214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2:15" x14ac:dyDescent="0.3">
      <c r="B91" s="85">
        <v>1</v>
      </c>
      <c r="C91" s="39" t="s">
        <v>234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2:15" ht="14.25" thickBot="1" x14ac:dyDescent="0.35">
      <c r="B92" s="85">
        <v>2</v>
      </c>
      <c r="C92" s="39" t="s">
        <v>234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5" ht="27.75" thickBot="1" x14ac:dyDescent="0.35">
      <c r="B93" s="54"/>
      <c r="C93" s="26" t="s">
        <v>69</v>
      </c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78" t="s">
        <v>39</v>
      </c>
    </row>
    <row r="94" spans="2:15" x14ac:dyDescent="0.3">
      <c r="B94" s="84" t="s">
        <v>215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2:15" x14ac:dyDescent="0.3">
      <c r="B95" s="85">
        <v>1</v>
      </c>
      <c r="C95" s="39" t="s">
        <v>234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5" ht="14.25" thickBot="1" x14ac:dyDescent="0.35">
      <c r="B96" s="85">
        <v>2</v>
      </c>
      <c r="C96" s="39" t="s">
        <v>234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2:15" ht="27.75" thickBot="1" x14ac:dyDescent="0.35">
      <c r="B97" s="54"/>
      <c r="C97" s="26" t="s">
        <v>69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78" t="s">
        <v>39</v>
      </c>
    </row>
    <row r="98" spans="2:15" x14ac:dyDescent="0.3">
      <c r="B98" s="84" t="s">
        <v>216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2:15" x14ac:dyDescent="0.3">
      <c r="B99" s="85">
        <v>1</v>
      </c>
      <c r="C99" s="39" t="s">
        <v>234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2:15" ht="14.25" thickBot="1" x14ac:dyDescent="0.35">
      <c r="B100" s="85">
        <v>2</v>
      </c>
      <c r="C100" s="39" t="s">
        <v>234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2:15" ht="27.75" thickBot="1" x14ac:dyDescent="0.35">
      <c r="B101" s="54"/>
      <c r="C101" s="26" t="s">
        <v>69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78" t="s">
        <v>39</v>
      </c>
    </row>
    <row r="102" spans="2:15" x14ac:dyDescent="0.3">
      <c r="B102" s="84" t="s">
        <v>217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</row>
    <row r="103" spans="2:15" x14ac:dyDescent="0.3">
      <c r="B103" s="85">
        <v>1</v>
      </c>
      <c r="C103" s="39" t="s">
        <v>234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2:15" ht="14.25" thickBot="1" x14ac:dyDescent="0.35">
      <c r="B104" s="85">
        <v>2</v>
      </c>
      <c r="C104" s="39" t="s">
        <v>234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2:15" ht="27.75" thickBot="1" x14ac:dyDescent="0.35">
      <c r="B105" s="54"/>
      <c r="C105" s="26" t="s">
        <v>69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78" t="s">
        <v>39</v>
      </c>
    </row>
    <row r="107" spans="2:15" x14ac:dyDescent="0.3">
      <c r="B107" s="51">
        <f>B87+1</f>
        <v>16</v>
      </c>
    </row>
    <row r="108" spans="2:15" ht="14.25" thickBot="1" x14ac:dyDescent="0.35">
      <c r="B108" s="27" t="s">
        <v>244</v>
      </c>
    </row>
    <row r="109" spans="2:15" ht="54.75" thickBot="1" x14ac:dyDescent="0.35">
      <c r="B109" s="80" t="s">
        <v>134</v>
      </c>
      <c r="C109" s="12" t="s">
        <v>218</v>
      </c>
      <c r="D109" s="12" t="s">
        <v>201</v>
      </c>
      <c r="E109" s="12" t="s">
        <v>232</v>
      </c>
      <c r="F109" s="12" t="s">
        <v>202</v>
      </c>
      <c r="G109" s="12" t="s">
        <v>203</v>
      </c>
      <c r="H109" s="12" t="s">
        <v>254</v>
      </c>
      <c r="I109"/>
      <c r="J109"/>
      <c r="K109"/>
    </row>
    <row r="110" spans="2:15" x14ac:dyDescent="0.3">
      <c r="B110" s="83">
        <v>1</v>
      </c>
      <c r="C110" s="40" t="s">
        <v>70</v>
      </c>
      <c r="D110" s="40"/>
      <c r="E110" s="40"/>
      <c r="F110" s="40"/>
      <c r="G110" s="40"/>
      <c r="H110" s="155" t="s">
        <v>76</v>
      </c>
      <c r="I110"/>
      <c r="J110"/>
      <c r="K110"/>
    </row>
    <row r="111" spans="2:15" x14ac:dyDescent="0.3">
      <c r="B111" s="83">
        <v>2</v>
      </c>
      <c r="C111" s="34" t="s">
        <v>71</v>
      </c>
      <c r="D111" s="34"/>
      <c r="E111" s="34"/>
      <c r="F111" s="34"/>
      <c r="G111" s="34"/>
      <c r="H111" s="156"/>
      <c r="I111"/>
      <c r="J111"/>
      <c r="K111"/>
    </row>
    <row r="112" spans="2:15" ht="14.25" thickBot="1" x14ac:dyDescent="0.35">
      <c r="B112" s="83">
        <v>3</v>
      </c>
      <c r="C112" s="39" t="s">
        <v>72</v>
      </c>
      <c r="D112" s="39"/>
      <c r="E112" s="39"/>
      <c r="F112" s="39"/>
      <c r="G112" s="39"/>
      <c r="H112" s="157"/>
      <c r="I112"/>
      <c r="J112"/>
      <c r="K112"/>
    </row>
    <row r="113" spans="2:11" ht="27.75" thickBot="1" x14ac:dyDescent="0.35">
      <c r="B113" s="54" t="s">
        <v>69</v>
      </c>
      <c r="C113" s="49"/>
      <c r="D113" s="26"/>
      <c r="E113" s="26"/>
      <c r="F113" s="26"/>
      <c r="G113" s="26"/>
      <c r="H113" s="26" t="s">
        <v>39</v>
      </c>
      <c r="I113"/>
      <c r="J113"/>
      <c r="K113"/>
    </row>
    <row r="114" spans="2:11" x14ac:dyDescent="0.3">
      <c r="I114"/>
      <c r="J114"/>
      <c r="K114"/>
    </row>
    <row r="115" spans="2:11" x14ac:dyDescent="0.3">
      <c r="I115"/>
      <c r="J115"/>
      <c r="K115"/>
    </row>
    <row r="117" spans="2:11" x14ac:dyDescent="0.3">
      <c r="B117" s="55">
        <f>B107+1</f>
        <v>17</v>
      </c>
    </row>
    <row r="118" spans="2:11" ht="14.25" thickBot="1" x14ac:dyDescent="0.35">
      <c r="B118" s="45" t="s">
        <v>245</v>
      </c>
      <c r="I118"/>
      <c r="J118"/>
      <c r="K118"/>
    </row>
    <row r="119" spans="2:11" ht="54.75" thickBot="1" x14ac:dyDescent="0.35">
      <c r="B119" s="80" t="s">
        <v>89</v>
      </c>
      <c r="C119" s="12" t="s">
        <v>1</v>
      </c>
      <c r="D119" s="12">
        <f>E119-1</f>
        <v>2020</v>
      </c>
      <c r="E119" s="12">
        <f>F119-1</f>
        <v>2021</v>
      </c>
      <c r="F119" s="12">
        <f>Tech!$D$5</f>
        <v>2022</v>
      </c>
      <c r="G119" s="12" t="str">
        <f>Tech!$C$13</f>
        <v>1 полугодие 2023 г. (или на ближайшую отчетную дату, близкую к дате оценки)</v>
      </c>
      <c r="H119" s="12" t="s">
        <v>254</v>
      </c>
      <c r="I119"/>
      <c r="J119"/>
      <c r="K119"/>
    </row>
    <row r="120" spans="2:11" x14ac:dyDescent="0.3">
      <c r="B120" s="41" t="s">
        <v>268</v>
      </c>
      <c r="C120" s="44" t="s">
        <v>3</v>
      </c>
      <c r="D120" s="34"/>
      <c r="E120" s="34"/>
      <c r="F120" s="34"/>
      <c r="G120" s="34"/>
      <c r="H120" s="155" t="s">
        <v>65</v>
      </c>
      <c r="I120"/>
      <c r="J120"/>
      <c r="K120"/>
    </row>
    <row r="121" spans="2:11" x14ac:dyDescent="0.3">
      <c r="B121" s="41" t="s">
        <v>269</v>
      </c>
      <c r="C121" s="44" t="s">
        <v>3</v>
      </c>
      <c r="D121" s="34"/>
      <c r="E121" s="34"/>
      <c r="F121" s="34"/>
      <c r="G121" s="34"/>
      <c r="H121" s="156"/>
      <c r="I121"/>
      <c r="J121"/>
      <c r="K121"/>
    </row>
    <row r="122" spans="2:11" x14ac:dyDescent="0.3">
      <c r="B122" s="41" t="s">
        <v>270</v>
      </c>
      <c r="C122" s="44" t="s">
        <v>3</v>
      </c>
      <c r="D122" s="34"/>
      <c r="E122" s="34"/>
      <c r="F122" s="34"/>
      <c r="G122" s="34"/>
      <c r="H122" s="156"/>
      <c r="I122"/>
      <c r="J122"/>
      <c r="K122"/>
    </row>
    <row r="123" spans="2:11" x14ac:dyDescent="0.3">
      <c r="B123" s="41" t="s">
        <v>271</v>
      </c>
      <c r="C123" s="44" t="s">
        <v>3</v>
      </c>
      <c r="D123" s="34"/>
      <c r="E123" s="34"/>
      <c r="F123" s="34"/>
      <c r="G123" s="34"/>
      <c r="H123" s="156"/>
      <c r="I123"/>
      <c r="J123"/>
      <c r="K123"/>
    </row>
    <row r="124" spans="2:11" x14ac:dyDescent="0.3">
      <c r="B124" s="41" t="s">
        <v>272</v>
      </c>
      <c r="C124" s="44" t="s">
        <v>3</v>
      </c>
      <c r="D124" s="34"/>
      <c r="E124" s="34"/>
      <c r="F124" s="34"/>
      <c r="G124" s="34"/>
      <c r="H124" s="156"/>
      <c r="I124"/>
      <c r="J124"/>
      <c r="K124"/>
    </row>
    <row r="125" spans="2:11" ht="27.75" thickBot="1" x14ac:dyDescent="0.35">
      <c r="B125" s="41" t="s">
        <v>37</v>
      </c>
      <c r="C125" s="44" t="s">
        <v>3</v>
      </c>
      <c r="D125" s="39"/>
      <c r="E125" s="39"/>
      <c r="F125" s="39"/>
      <c r="G125" s="39"/>
      <c r="H125" s="97" t="s">
        <v>66</v>
      </c>
      <c r="I125"/>
      <c r="J125"/>
      <c r="K125"/>
    </row>
    <row r="126" spans="2:11" ht="27.75" thickBot="1" x14ac:dyDescent="0.35">
      <c r="B126" s="65" t="s">
        <v>38</v>
      </c>
      <c r="C126" s="49" t="s">
        <v>3</v>
      </c>
      <c r="D126" s="63">
        <f>SUM(D120:D125)</f>
        <v>0</v>
      </c>
      <c r="E126" s="63">
        <f>SUM(E120:E125)</f>
        <v>0</v>
      </c>
      <c r="F126" s="63">
        <f>SUM(F120:F125)</f>
        <v>0</v>
      </c>
      <c r="G126" s="63">
        <f>SUM(G120:G125)</f>
        <v>0</v>
      </c>
      <c r="H126" s="49" t="s">
        <v>39</v>
      </c>
      <c r="I126"/>
      <c r="J126"/>
      <c r="K126"/>
    </row>
    <row r="127" spans="2:11" x14ac:dyDescent="0.3">
      <c r="I127"/>
      <c r="J127"/>
      <c r="K127"/>
    </row>
    <row r="128" spans="2:11" x14ac:dyDescent="0.3">
      <c r="B128" s="55">
        <f>B117+1</f>
        <v>18</v>
      </c>
    </row>
    <row r="129" spans="2:10" ht="14.25" thickBot="1" x14ac:dyDescent="0.35">
      <c r="B129" s="45" t="s">
        <v>245</v>
      </c>
    </row>
    <row r="130" spans="2:10" ht="54.75" thickBot="1" x14ac:dyDescent="0.35">
      <c r="B130" s="80" t="s">
        <v>89</v>
      </c>
      <c r="C130" s="12" t="s">
        <v>1</v>
      </c>
      <c r="D130" s="12">
        <f>E130-1</f>
        <v>2020</v>
      </c>
      <c r="E130" s="12">
        <f>F130-1</f>
        <v>2021</v>
      </c>
      <c r="F130" s="12">
        <f>Tech!$D$5</f>
        <v>2022</v>
      </c>
      <c r="G130" s="12" t="str">
        <f>Tech!$C$13</f>
        <v>1 полугодие 2023 г. (или на ближайшую отчетную дату, близкую к дате оценки)</v>
      </c>
      <c r="H130" s="12" t="s">
        <v>254</v>
      </c>
      <c r="I130"/>
      <c r="J130"/>
    </row>
    <row r="131" spans="2:10" x14ac:dyDescent="0.3">
      <c r="B131" s="41" t="s">
        <v>268</v>
      </c>
      <c r="C131" s="34"/>
      <c r="D131" s="34"/>
      <c r="E131" s="34"/>
      <c r="F131" s="34"/>
      <c r="G131" s="34"/>
      <c r="H131" s="155" t="s">
        <v>65</v>
      </c>
      <c r="I131"/>
      <c r="J131"/>
    </row>
    <row r="132" spans="2:10" x14ac:dyDescent="0.3">
      <c r="B132" s="41" t="s">
        <v>269</v>
      </c>
      <c r="C132" s="34"/>
      <c r="D132" s="34"/>
      <c r="E132" s="34"/>
      <c r="F132" s="34"/>
      <c r="G132" s="34"/>
      <c r="H132" s="156"/>
      <c r="I132"/>
      <c r="J132"/>
    </row>
    <row r="133" spans="2:10" x14ac:dyDescent="0.3">
      <c r="B133" s="41" t="s">
        <v>270</v>
      </c>
      <c r="C133" s="34"/>
      <c r="D133" s="34"/>
      <c r="E133" s="34"/>
      <c r="F133" s="34"/>
      <c r="G133" s="34"/>
      <c r="H133" s="156"/>
      <c r="I133"/>
      <c r="J133"/>
    </row>
    <row r="134" spans="2:10" x14ac:dyDescent="0.3">
      <c r="B134" s="41" t="s">
        <v>273</v>
      </c>
      <c r="C134" s="39"/>
      <c r="D134" s="39"/>
      <c r="E134" s="39"/>
      <c r="F134" s="39"/>
      <c r="G134" s="39"/>
      <c r="H134" s="156"/>
      <c r="I134"/>
      <c r="J134"/>
    </row>
    <row r="135" spans="2:10" ht="14.25" thickBot="1" x14ac:dyDescent="0.35">
      <c r="B135" s="86" t="s">
        <v>274</v>
      </c>
      <c r="C135" s="35"/>
      <c r="D135" s="35"/>
      <c r="E135" s="35"/>
      <c r="F135" s="35"/>
      <c r="G135" s="35"/>
      <c r="H135" s="157"/>
      <c r="I135"/>
      <c r="J135"/>
    </row>
    <row r="138" spans="2:10" x14ac:dyDescent="0.3">
      <c r="B138" s="55">
        <f>B128+1</f>
        <v>19</v>
      </c>
    </row>
    <row r="139" spans="2:10" ht="14.25" thickBot="1" x14ac:dyDescent="0.35">
      <c r="B139" s="45" t="s">
        <v>246</v>
      </c>
    </row>
    <row r="140" spans="2:10" ht="54.75" thickBot="1" x14ac:dyDescent="0.35">
      <c r="B140" s="80" t="s">
        <v>89</v>
      </c>
      <c r="C140" s="12" t="s">
        <v>1</v>
      </c>
      <c r="D140" s="12">
        <f>E140-1</f>
        <v>2020</v>
      </c>
      <c r="E140" s="12">
        <f>F140-1</f>
        <v>2021</v>
      </c>
      <c r="F140" s="12">
        <f>Tech!$D$5</f>
        <v>2022</v>
      </c>
      <c r="G140" s="12" t="str">
        <f>Tech!$C$13</f>
        <v>1 полугодие 2023 г. (или на ближайшую отчетную дату, близкую к дате оценки)</v>
      </c>
      <c r="H140" s="12" t="s">
        <v>254</v>
      </c>
      <c r="I140"/>
      <c r="J140"/>
    </row>
    <row r="141" spans="2:10" x14ac:dyDescent="0.3">
      <c r="B141" s="56" t="s">
        <v>32</v>
      </c>
      <c r="C141" s="57" t="s">
        <v>3</v>
      </c>
      <c r="D141" s="58"/>
      <c r="E141" s="58"/>
      <c r="F141" s="58"/>
      <c r="G141" s="58"/>
      <c r="H141" s="75"/>
      <c r="I141"/>
      <c r="J141"/>
    </row>
    <row r="142" spans="2:10" x14ac:dyDescent="0.3">
      <c r="B142" s="41" t="s">
        <v>40</v>
      </c>
      <c r="C142" s="44" t="s">
        <v>3</v>
      </c>
      <c r="D142" s="34"/>
      <c r="E142" s="34"/>
      <c r="F142" s="34"/>
      <c r="G142" s="34"/>
      <c r="H142" s="162" t="s">
        <v>67</v>
      </c>
      <c r="I142"/>
      <c r="J142"/>
    </row>
    <row r="143" spans="2:10" x14ac:dyDescent="0.3">
      <c r="B143" s="41" t="s">
        <v>2</v>
      </c>
      <c r="C143" s="44" t="s">
        <v>3</v>
      </c>
      <c r="D143" s="34"/>
      <c r="E143" s="34"/>
      <c r="F143" s="34"/>
      <c r="G143" s="34"/>
      <c r="H143" s="156"/>
      <c r="I143"/>
      <c r="J143"/>
    </row>
    <row r="144" spans="2:10" x14ac:dyDescent="0.3">
      <c r="B144" s="41" t="s">
        <v>43</v>
      </c>
      <c r="C144" s="44" t="s">
        <v>3</v>
      </c>
      <c r="D144" s="34"/>
      <c r="E144" s="34"/>
      <c r="F144" s="34"/>
      <c r="G144" s="34"/>
      <c r="H144" s="156"/>
      <c r="I144"/>
      <c r="J144"/>
    </row>
    <row r="145" spans="2:10" x14ac:dyDescent="0.3">
      <c r="B145" s="41" t="s">
        <v>275</v>
      </c>
      <c r="C145" s="44" t="s">
        <v>3</v>
      </c>
      <c r="D145" s="34"/>
      <c r="E145" s="34"/>
      <c r="F145" s="34"/>
      <c r="G145" s="34"/>
      <c r="H145" s="156"/>
      <c r="I145"/>
      <c r="J145"/>
    </row>
    <row r="146" spans="2:10" x14ac:dyDescent="0.3">
      <c r="B146" s="41" t="s">
        <v>41</v>
      </c>
      <c r="C146" s="44" t="s">
        <v>3</v>
      </c>
      <c r="D146" s="34"/>
      <c r="E146" s="34"/>
      <c r="F146" s="34"/>
      <c r="G146" s="34"/>
      <c r="H146" s="156"/>
      <c r="I146"/>
      <c r="J146"/>
    </row>
    <row r="147" spans="2:10" x14ac:dyDescent="0.3">
      <c r="B147" s="41" t="s">
        <v>42</v>
      </c>
      <c r="C147" s="44" t="s">
        <v>3</v>
      </c>
      <c r="D147" s="34"/>
      <c r="E147" s="34"/>
      <c r="F147" s="34"/>
      <c r="G147" s="34"/>
      <c r="H147" s="163"/>
      <c r="I147"/>
      <c r="J147"/>
    </row>
    <row r="148" spans="2:10" x14ac:dyDescent="0.3">
      <c r="B148" s="56" t="s">
        <v>33</v>
      </c>
      <c r="C148" s="57" t="s">
        <v>3</v>
      </c>
      <c r="D148" s="58"/>
      <c r="E148" s="58"/>
      <c r="F148" s="58"/>
      <c r="G148" s="58"/>
      <c r="H148" s="58"/>
      <c r="I148"/>
      <c r="J148"/>
    </row>
    <row r="149" spans="2:10" x14ac:dyDescent="0.3">
      <c r="B149" s="41" t="s">
        <v>40</v>
      </c>
      <c r="C149" s="44" t="s">
        <v>3</v>
      </c>
      <c r="D149" s="34"/>
      <c r="E149" s="34"/>
      <c r="F149" s="34"/>
      <c r="G149" s="34"/>
      <c r="H149" s="44"/>
      <c r="I149"/>
      <c r="J149"/>
    </row>
    <row r="150" spans="2:10" x14ac:dyDescent="0.3">
      <c r="B150" s="41" t="s">
        <v>2</v>
      </c>
      <c r="C150" s="44" t="s">
        <v>3</v>
      </c>
      <c r="D150" s="34"/>
      <c r="E150" s="34"/>
      <c r="F150" s="34"/>
      <c r="G150" s="34"/>
      <c r="H150" s="44"/>
      <c r="I150"/>
      <c r="J150"/>
    </row>
    <row r="151" spans="2:10" x14ac:dyDescent="0.3">
      <c r="B151" s="41" t="s">
        <v>43</v>
      </c>
      <c r="C151" s="44" t="s">
        <v>3</v>
      </c>
      <c r="D151" s="34"/>
      <c r="E151" s="34"/>
      <c r="F151" s="34"/>
      <c r="G151" s="34"/>
      <c r="H151" s="44"/>
      <c r="I151"/>
      <c r="J151"/>
    </row>
    <row r="152" spans="2:10" x14ac:dyDescent="0.3">
      <c r="B152" s="41" t="s">
        <v>275</v>
      </c>
      <c r="C152" s="44" t="s">
        <v>3</v>
      </c>
      <c r="D152" s="34"/>
      <c r="E152" s="34"/>
      <c r="F152" s="34"/>
      <c r="G152" s="34"/>
      <c r="H152" s="44"/>
      <c r="I152"/>
      <c r="J152"/>
    </row>
    <row r="153" spans="2:10" x14ac:dyDescent="0.3">
      <c r="B153" s="41" t="s">
        <v>41</v>
      </c>
      <c r="C153" s="44" t="s">
        <v>3</v>
      </c>
      <c r="D153" s="34"/>
      <c r="E153" s="34"/>
      <c r="F153" s="34"/>
      <c r="G153" s="34"/>
      <c r="H153" s="44"/>
      <c r="I153"/>
      <c r="J153"/>
    </row>
    <row r="154" spans="2:10" x14ac:dyDescent="0.3">
      <c r="B154" s="41" t="s">
        <v>42</v>
      </c>
      <c r="C154" s="44" t="s">
        <v>3</v>
      </c>
      <c r="D154" s="34"/>
      <c r="E154" s="34"/>
      <c r="F154" s="34"/>
      <c r="G154" s="34"/>
      <c r="H154" s="44"/>
      <c r="I154"/>
      <c r="J154"/>
    </row>
    <row r="155" spans="2:10" x14ac:dyDescent="0.3">
      <c r="B155" s="56" t="s">
        <v>34</v>
      </c>
      <c r="C155" s="57" t="s">
        <v>3</v>
      </c>
      <c r="D155" s="58"/>
      <c r="E155" s="58"/>
      <c r="F155" s="58"/>
      <c r="G155" s="58"/>
      <c r="H155" s="58"/>
      <c r="I155"/>
      <c r="J155"/>
    </row>
    <row r="156" spans="2:10" x14ac:dyDescent="0.3">
      <c r="B156" s="41" t="s">
        <v>40</v>
      </c>
      <c r="C156" s="44" t="s">
        <v>3</v>
      </c>
      <c r="D156" s="34"/>
      <c r="E156" s="34"/>
      <c r="F156" s="34"/>
      <c r="G156" s="34"/>
      <c r="H156" s="44"/>
      <c r="I156"/>
      <c r="J156"/>
    </row>
    <row r="157" spans="2:10" x14ac:dyDescent="0.3">
      <c r="B157" s="41" t="s">
        <v>2</v>
      </c>
      <c r="C157" s="44" t="s">
        <v>3</v>
      </c>
      <c r="D157" s="34"/>
      <c r="E157" s="34"/>
      <c r="F157" s="34"/>
      <c r="G157" s="34"/>
      <c r="H157" s="44"/>
      <c r="I157"/>
      <c r="J157"/>
    </row>
    <row r="158" spans="2:10" x14ac:dyDescent="0.3">
      <c r="B158" s="41" t="s">
        <v>43</v>
      </c>
      <c r="C158" s="44" t="s">
        <v>3</v>
      </c>
      <c r="D158" s="34"/>
      <c r="E158" s="34"/>
      <c r="F158" s="34"/>
      <c r="G158" s="34"/>
      <c r="H158" s="44"/>
      <c r="I158"/>
      <c r="J158"/>
    </row>
    <row r="159" spans="2:10" x14ac:dyDescent="0.3">
      <c r="B159" s="41" t="s">
        <v>275</v>
      </c>
      <c r="C159" s="44" t="s">
        <v>3</v>
      </c>
      <c r="D159" s="34"/>
      <c r="E159" s="34"/>
      <c r="F159" s="34"/>
      <c r="G159" s="34"/>
      <c r="H159" s="44"/>
      <c r="I159"/>
      <c r="J159"/>
    </row>
    <row r="160" spans="2:10" x14ac:dyDescent="0.3">
      <c r="B160" s="41" t="s">
        <v>41</v>
      </c>
      <c r="C160" s="44" t="s">
        <v>3</v>
      </c>
      <c r="D160" s="34"/>
      <c r="E160" s="34"/>
      <c r="F160" s="34"/>
      <c r="G160" s="34"/>
      <c r="H160" s="44"/>
      <c r="I160"/>
      <c r="J160"/>
    </row>
    <row r="161" spans="2:10" x14ac:dyDescent="0.3">
      <c r="B161" s="41" t="s">
        <v>42</v>
      </c>
      <c r="C161" s="44" t="s">
        <v>3</v>
      </c>
      <c r="D161" s="34"/>
      <c r="E161" s="34"/>
      <c r="F161" s="34"/>
      <c r="G161" s="34"/>
      <c r="H161" s="44"/>
      <c r="I161"/>
      <c r="J161"/>
    </row>
    <row r="162" spans="2:10" x14ac:dyDescent="0.3">
      <c r="B162" s="56" t="s">
        <v>35</v>
      </c>
      <c r="C162" s="57" t="s">
        <v>3</v>
      </c>
      <c r="D162" s="58"/>
      <c r="E162" s="58"/>
      <c r="F162" s="58"/>
      <c r="G162" s="58"/>
      <c r="H162" s="58"/>
      <c r="I162"/>
      <c r="J162"/>
    </row>
    <row r="163" spans="2:10" x14ac:dyDescent="0.3">
      <c r="B163" s="41" t="s">
        <v>40</v>
      </c>
      <c r="C163" s="44" t="s">
        <v>3</v>
      </c>
      <c r="D163" s="34"/>
      <c r="E163" s="34"/>
      <c r="F163" s="34"/>
      <c r="G163" s="34"/>
      <c r="H163" s="44"/>
      <c r="I163"/>
      <c r="J163"/>
    </row>
    <row r="164" spans="2:10" x14ac:dyDescent="0.3">
      <c r="B164" s="41" t="s">
        <v>2</v>
      </c>
      <c r="C164" s="44" t="s">
        <v>3</v>
      </c>
      <c r="D164" s="34"/>
      <c r="E164" s="34"/>
      <c r="F164" s="34"/>
      <c r="G164" s="34"/>
      <c r="H164" s="44"/>
      <c r="I164"/>
      <c r="J164"/>
    </row>
    <row r="165" spans="2:10" x14ac:dyDescent="0.3">
      <c r="B165" s="41" t="s">
        <v>43</v>
      </c>
      <c r="C165" s="44" t="s">
        <v>3</v>
      </c>
      <c r="D165" s="34"/>
      <c r="E165" s="34"/>
      <c r="F165" s="34"/>
      <c r="G165" s="34"/>
      <c r="H165" s="44"/>
      <c r="I165"/>
      <c r="J165"/>
    </row>
    <row r="166" spans="2:10" x14ac:dyDescent="0.3">
      <c r="B166" s="41" t="s">
        <v>275</v>
      </c>
      <c r="C166" s="44" t="s">
        <v>3</v>
      </c>
      <c r="D166" s="34"/>
      <c r="E166" s="34"/>
      <c r="F166" s="34"/>
      <c r="G166" s="34"/>
      <c r="H166" s="44"/>
      <c r="I166"/>
      <c r="J166"/>
    </row>
    <row r="167" spans="2:10" x14ac:dyDescent="0.3">
      <c r="B167" s="41" t="s">
        <v>41</v>
      </c>
      <c r="C167" s="44" t="s">
        <v>3</v>
      </c>
      <c r="D167" s="34"/>
      <c r="E167" s="34"/>
      <c r="F167" s="34"/>
      <c r="G167" s="34"/>
      <c r="H167" s="44"/>
      <c r="I167"/>
      <c r="J167"/>
    </row>
    <row r="168" spans="2:10" x14ac:dyDescent="0.3">
      <c r="B168" s="41" t="s">
        <v>42</v>
      </c>
      <c r="C168" s="44" t="s">
        <v>3</v>
      </c>
      <c r="D168" s="34"/>
      <c r="E168" s="34"/>
      <c r="F168" s="34"/>
      <c r="G168" s="34"/>
      <c r="H168" s="44"/>
      <c r="I168"/>
      <c r="J168"/>
    </row>
    <row r="169" spans="2:10" x14ac:dyDescent="0.3">
      <c r="B169" s="56" t="s">
        <v>36</v>
      </c>
      <c r="C169" s="57" t="s">
        <v>3</v>
      </c>
      <c r="D169" s="58"/>
      <c r="E169" s="58"/>
      <c r="F169" s="58"/>
      <c r="G169" s="58"/>
      <c r="H169" s="58"/>
      <c r="I169"/>
      <c r="J169"/>
    </row>
    <row r="170" spans="2:10" x14ac:dyDescent="0.3">
      <c r="B170" s="59" t="s">
        <v>40</v>
      </c>
      <c r="C170" s="43" t="s">
        <v>3</v>
      </c>
      <c r="D170" s="60"/>
      <c r="E170" s="60"/>
      <c r="F170" s="60"/>
      <c r="G170" s="60"/>
      <c r="H170" s="43"/>
      <c r="I170"/>
      <c r="J170"/>
    </row>
    <row r="171" spans="2:10" x14ac:dyDescent="0.3">
      <c r="B171" s="41" t="s">
        <v>2</v>
      </c>
      <c r="C171" s="44" t="s">
        <v>3</v>
      </c>
      <c r="D171" s="39"/>
      <c r="E171" s="39"/>
      <c r="F171" s="39"/>
      <c r="G171" s="39"/>
      <c r="H171" s="44"/>
      <c r="I171"/>
      <c r="J171"/>
    </row>
    <row r="172" spans="2:10" x14ac:dyDescent="0.3">
      <c r="B172" s="41" t="s">
        <v>43</v>
      </c>
      <c r="C172" s="44" t="s">
        <v>3</v>
      </c>
      <c r="D172" s="39"/>
      <c r="E172" s="39"/>
      <c r="F172" s="39"/>
      <c r="G172" s="39"/>
      <c r="H172" s="44"/>
      <c r="I172"/>
      <c r="J172"/>
    </row>
    <row r="173" spans="2:10" x14ac:dyDescent="0.3">
      <c r="B173" s="41" t="s">
        <v>275</v>
      </c>
      <c r="C173" s="44" t="s">
        <v>3</v>
      </c>
      <c r="D173" s="39"/>
      <c r="E173" s="39"/>
      <c r="F173" s="39"/>
      <c r="G173" s="39"/>
      <c r="H173" s="44"/>
      <c r="I173"/>
      <c r="J173"/>
    </row>
    <row r="174" spans="2:10" x14ac:dyDescent="0.3">
      <c r="B174" s="41" t="s">
        <v>41</v>
      </c>
      <c r="C174" s="44" t="s">
        <v>3</v>
      </c>
      <c r="D174" s="39"/>
      <c r="E174" s="39"/>
      <c r="F174" s="39"/>
      <c r="G174" s="39"/>
      <c r="H174" s="44"/>
      <c r="I174"/>
      <c r="J174"/>
    </row>
    <row r="175" spans="2:10" x14ac:dyDescent="0.3">
      <c r="B175" s="50" t="s">
        <v>42</v>
      </c>
      <c r="C175" s="61" t="s">
        <v>3</v>
      </c>
      <c r="D175" s="62"/>
      <c r="E175" s="62"/>
      <c r="F175" s="62"/>
      <c r="G175" s="62"/>
      <c r="H175" s="61"/>
      <c r="I175"/>
      <c r="J175"/>
    </row>
    <row r="176" spans="2:10" x14ac:dyDescent="0.3">
      <c r="B176" s="56" t="s">
        <v>44</v>
      </c>
      <c r="C176" s="57" t="s">
        <v>3</v>
      </c>
      <c r="D176" s="58"/>
      <c r="E176" s="58"/>
      <c r="F176" s="58"/>
      <c r="G176" s="58"/>
      <c r="H176" s="58"/>
      <c r="I176"/>
      <c r="J176"/>
    </row>
    <row r="177" spans="2:10" x14ac:dyDescent="0.3">
      <c r="B177" s="41" t="s">
        <v>45</v>
      </c>
      <c r="C177" s="44" t="s">
        <v>3</v>
      </c>
      <c r="D177" s="39"/>
      <c r="E177" s="39"/>
      <c r="F177" s="39"/>
      <c r="G177" s="39"/>
      <c r="H177" s="162" t="s">
        <v>67</v>
      </c>
      <c r="I177"/>
      <c r="J177"/>
    </row>
    <row r="178" spans="2:10" x14ac:dyDescent="0.3">
      <c r="B178" s="41" t="s">
        <v>46</v>
      </c>
      <c r="C178" s="44" t="s">
        <v>3</v>
      </c>
      <c r="D178" s="39"/>
      <c r="E178" s="39"/>
      <c r="F178" s="39"/>
      <c r="G178" s="39"/>
      <c r="H178" s="156"/>
      <c r="I178"/>
      <c r="J178"/>
    </row>
    <row r="179" spans="2:10" x14ac:dyDescent="0.3">
      <c r="B179" s="41" t="s">
        <v>47</v>
      </c>
      <c r="C179" s="44" t="s">
        <v>3</v>
      </c>
      <c r="D179" s="39"/>
      <c r="E179" s="39"/>
      <c r="F179" s="39"/>
      <c r="G179" s="39"/>
      <c r="H179" s="156"/>
      <c r="I179"/>
      <c r="J179"/>
    </row>
    <row r="180" spans="2:10" x14ac:dyDescent="0.3">
      <c r="B180" s="41" t="s">
        <v>48</v>
      </c>
      <c r="C180" s="44" t="s">
        <v>3</v>
      </c>
      <c r="D180" s="39"/>
      <c r="E180" s="39"/>
      <c r="F180" s="39"/>
      <c r="G180" s="39"/>
      <c r="H180" s="156"/>
      <c r="I180"/>
      <c r="J180"/>
    </row>
    <row r="181" spans="2:10" x14ac:dyDescent="0.3">
      <c r="B181" s="41" t="s">
        <v>49</v>
      </c>
      <c r="C181" s="44" t="s">
        <v>3</v>
      </c>
      <c r="D181" s="39"/>
      <c r="E181" s="39"/>
      <c r="F181" s="39"/>
      <c r="G181" s="39"/>
      <c r="H181" s="156"/>
      <c r="I181"/>
      <c r="J181"/>
    </row>
    <row r="182" spans="2:10" ht="27" x14ac:dyDescent="0.3">
      <c r="B182" s="41" t="s">
        <v>50</v>
      </c>
      <c r="C182" s="44" t="s">
        <v>3</v>
      </c>
      <c r="D182" s="39"/>
      <c r="E182" s="39"/>
      <c r="F182" s="39"/>
      <c r="G182" s="39"/>
      <c r="H182" s="156"/>
      <c r="I182"/>
      <c r="J182"/>
    </row>
    <row r="183" spans="2:10" ht="14.25" thickBot="1" x14ac:dyDescent="0.35">
      <c r="B183" s="41" t="s">
        <v>52</v>
      </c>
      <c r="C183" s="44" t="s">
        <v>3</v>
      </c>
      <c r="D183" s="39"/>
      <c r="E183" s="39"/>
      <c r="F183" s="39"/>
      <c r="G183" s="39"/>
      <c r="H183" s="157"/>
      <c r="I183"/>
      <c r="J183"/>
    </row>
    <row r="184" spans="2:10" ht="27.75" thickBot="1" x14ac:dyDescent="0.35">
      <c r="B184" s="65" t="s">
        <v>51</v>
      </c>
      <c r="C184" s="49" t="s">
        <v>3</v>
      </c>
      <c r="D184" s="63"/>
      <c r="E184" s="63"/>
      <c r="F184" s="63"/>
      <c r="G184" s="63"/>
      <c r="H184" s="53" t="s">
        <v>39</v>
      </c>
      <c r="I184"/>
      <c r="J184"/>
    </row>
    <row r="187" spans="2:10" x14ac:dyDescent="0.3">
      <c r="B187" s="55">
        <f>B138+1</f>
        <v>20</v>
      </c>
    </row>
    <row r="188" spans="2:10" ht="14.25" thickBot="1" x14ac:dyDescent="0.35">
      <c r="B188" s="45" t="s">
        <v>247</v>
      </c>
    </row>
    <row r="189" spans="2:10" ht="54.75" thickBot="1" x14ac:dyDescent="0.35">
      <c r="B189" s="80" t="s">
        <v>53</v>
      </c>
      <c r="C189" s="12" t="s">
        <v>1</v>
      </c>
      <c r="D189" s="12">
        <f>E189-1</f>
        <v>2020</v>
      </c>
      <c r="E189" s="12">
        <f>F189-1</f>
        <v>2021</v>
      </c>
      <c r="F189" s="12">
        <f>Tech!$D$5</f>
        <v>2022</v>
      </c>
      <c r="G189" s="12" t="str">
        <f>Tech!$C$13</f>
        <v>1 полугодие 2023 г. (или на ближайшую отчетную дату, близкую к дате оценки)</v>
      </c>
      <c r="H189" s="12" t="s">
        <v>254</v>
      </c>
      <c r="I189"/>
      <c r="J189"/>
    </row>
    <row r="190" spans="2:10" x14ac:dyDescent="0.3">
      <c r="B190" s="41" t="s">
        <v>54</v>
      </c>
      <c r="C190" s="44" t="s">
        <v>3</v>
      </c>
      <c r="D190" s="34"/>
      <c r="E190" s="34"/>
      <c r="F190" s="34"/>
      <c r="G190" s="34"/>
      <c r="H190" s="155" t="s">
        <v>68</v>
      </c>
      <c r="I190"/>
      <c r="J190"/>
    </row>
    <row r="191" spans="2:10" x14ac:dyDescent="0.3">
      <c r="B191" s="41" t="s">
        <v>55</v>
      </c>
      <c r="C191" s="44" t="s">
        <v>3</v>
      </c>
      <c r="D191" s="34"/>
      <c r="E191" s="34"/>
      <c r="F191" s="34"/>
      <c r="G191" s="34"/>
      <c r="H191" s="156"/>
      <c r="I191"/>
      <c r="J191"/>
    </row>
    <row r="192" spans="2:10" x14ac:dyDescent="0.3">
      <c r="B192" s="41" t="s">
        <v>56</v>
      </c>
      <c r="C192" s="44" t="s">
        <v>3</v>
      </c>
      <c r="D192" s="34"/>
      <c r="E192" s="34"/>
      <c r="F192" s="34"/>
      <c r="G192" s="34"/>
      <c r="H192" s="156"/>
      <c r="I192"/>
      <c r="J192"/>
    </row>
    <row r="193" spans="2:11" x14ac:dyDescent="0.3">
      <c r="B193" s="41" t="s">
        <v>57</v>
      </c>
      <c r="C193" s="44" t="s">
        <v>3</v>
      </c>
      <c r="D193" s="34"/>
      <c r="E193" s="34"/>
      <c r="F193" s="34"/>
      <c r="G193" s="34"/>
      <c r="H193" s="156"/>
      <c r="I193"/>
      <c r="J193"/>
    </row>
    <row r="194" spans="2:11" ht="14.25" thickBot="1" x14ac:dyDescent="0.35">
      <c r="B194" s="41" t="s">
        <v>58</v>
      </c>
      <c r="C194" s="44" t="s">
        <v>3</v>
      </c>
      <c r="D194" s="34"/>
      <c r="E194" s="34"/>
      <c r="F194" s="34"/>
      <c r="G194" s="34"/>
      <c r="H194" s="157"/>
      <c r="I194"/>
      <c r="J194"/>
    </row>
    <row r="195" spans="2:11" ht="14.25" thickBot="1" x14ac:dyDescent="0.35">
      <c r="B195" s="41" t="s">
        <v>52</v>
      </c>
      <c r="C195" s="44"/>
      <c r="D195" s="122"/>
      <c r="E195" s="122"/>
      <c r="F195" s="122"/>
      <c r="G195" s="122"/>
      <c r="H195" s="123"/>
      <c r="I195"/>
      <c r="J195"/>
    </row>
    <row r="196" spans="2:11" ht="27.75" thickBot="1" x14ac:dyDescent="0.35">
      <c r="B196" s="65" t="s">
        <v>61</v>
      </c>
      <c r="C196" s="49" t="s">
        <v>3</v>
      </c>
      <c r="D196" s="63"/>
      <c r="E196" s="63"/>
      <c r="F196" s="63"/>
      <c r="G196" s="63"/>
      <c r="H196" s="49" t="s">
        <v>39</v>
      </c>
      <c r="I196"/>
      <c r="J196"/>
    </row>
    <row r="198" spans="2:11" x14ac:dyDescent="0.3">
      <c r="B198" s="55">
        <f>B187+1</f>
        <v>21</v>
      </c>
    </row>
    <row r="199" spans="2:11" ht="14.25" thickBot="1" x14ac:dyDescent="0.35">
      <c r="B199" s="45" t="s">
        <v>248</v>
      </c>
    </row>
    <row r="200" spans="2:11" ht="54.75" thickBot="1" x14ac:dyDescent="0.35">
      <c r="B200" s="80" t="s">
        <v>59</v>
      </c>
      <c r="C200" s="12" t="s">
        <v>1</v>
      </c>
      <c r="D200" s="12">
        <f>E200-1</f>
        <v>2020</v>
      </c>
      <c r="E200" s="12">
        <f>F200-1</f>
        <v>2021</v>
      </c>
      <c r="F200" s="12">
        <f>Tech!$D$5</f>
        <v>2022</v>
      </c>
      <c r="G200" s="12" t="str">
        <f>Tech!$C$13</f>
        <v>1 полугодие 2023 г. (или на ближайшую отчетную дату, близкую к дате оценки)</v>
      </c>
      <c r="H200" s="12" t="s">
        <v>254</v>
      </c>
      <c r="I200"/>
      <c r="J200"/>
      <c r="K200"/>
    </row>
    <row r="201" spans="2:11" x14ac:dyDescent="0.3">
      <c r="B201" s="41" t="s">
        <v>54</v>
      </c>
      <c r="C201" s="44" t="s">
        <v>3</v>
      </c>
      <c r="D201" s="34"/>
      <c r="E201" s="34"/>
      <c r="F201" s="34"/>
      <c r="G201" s="34"/>
      <c r="H201" s="155" t="s">
        <v>68</v>
      </c>
      <c r="I201"/>
      <c r="J201"/>
      <c r="K201"/>
    </row>
    <row r="202" spans="2:11" x14ac:dyDescent="0.3">
      <c r="B202" s="41" t="s">
        <v>55</v>
      </c>
      <c r="C202" s="44" t="s">
        <v>3</v>
      </c>
      <c r="D202" s="34"/>
      <c r="E202" s="34"/>
      <c r="F202" s="34"/>
      <c r="G202" s="34"/>
      <c r="H202" s="156"/>
      <c r="I202"/>
      <c r="J202"/>
      <c r="K202"/>
    </row>
    <row r="203" spans="2:11" x14ac:dyDescent="0.3">
      <c r="B203" s="41" t="s">
        <v>56</v>
      </c>
      <c r="C203" s="44" t="s">
        <v>3</v>
      </c>
      <c r="D203" s="34"/>
      <c r="E203" s="34"/>
      <c r="F203" s="34"/>
      <c r="G203" s="34"/>
      <c r="H203" s="156"/>
      <c r="I203"/>
      <c r="J203"/>
      <c r="K203"/>
    </row>
    <row r="204" spans="2:11" x14ac:dyDescent="0.3">
      <c r="B204" s="41" t="s">
        <v>57</v>
      </c>
      <c r="C204" s="44" t="s">
        <v>3</v>
      </c>
      <c r="D204" s="34"/>
      <c r="E204" s="34"/>
      <c r="F204" s="34"/>
      <c r="G204" s="34"/>
      <c r="H204" s="156"/>
      <c r="I204"/>
      <c r="J204"/>
      <c r="K204"/>
    </row>
    <row r="205" spans="2:11" ht="14.25" thickBot="1" x14ac:dyDescent="0.35">
      <c r="B205" s="41" t="s">
        <v>58</v>
      </c>
      <c r="C205" s="44" t="s">
        <v>3</v>
      </c>
      <c r="D205" s="34"/>
      <c r="E205" s="34"/>
      <c r="F205" s="34"/>
      <c r="G205" s="34"/>
      <c r="H205" s="157"/>
      <c r="I205"/>
      <c r="J205"/>
      <c r="K205"/>
    </row>
    <row r="206" spans="2:11" ht="14.25" thickBot="1" x14ac:dyDescent="0.35">
      <c r="B206" s="41" t="s">
        <v>52</v>
      </c>
      <c r="C206" s="44"/>
      <c r="D206" s="122"/>
      <c r="E206" s="122"/>
      <c r="F206" s="122"/>
      <c r="G206" s="122"/>
      <c r="H206" s="123"/>
      <c r="I206"/>
      <c r="J206"/>
      <c r="K206"/>
    </row>
    <row r="207" spans="2:11" ht="27.75" thickBot="1" x14ac:dyDescent="0.35">
      <c r="B207" s="65" t="s">
        <v>62</v>
      </c>
      <c r="C207" s="49" t="s">
        <v>3</v>
      </c>
      <c r="D207" s="63"/>
      <c r="E207" s="63"/>
      <c r="F207" s="63"/>
      <c r="G207" s="63"/>
      <c r="H207" s="49" t="s">
        <v>39</v>
      </c>
      <c r="I207"/>
      <c r="J207"/>
      <c r="K207"/>
    </row>
    <row r="209" spans="2:11" x14ac:dyDescent="0.3">
      <c r="B209" s="55">
        <f>B198+1</f>
        <v>22</v>
      </c>
    </row>
    <row r="210" spans="2:11" ht="14.25" thickBot="1" x14ac:dyDescent="0.35">
      <c r="B210" s="45" t="s">
        <v>249</v>
      </c>
    </row>
    <row r="211" spans="2:11" ht="54.75" thickBot="1" x14ac:dyDescent="0.35">
      <c r="B211" s="80" t="s">
        <v>60</v>
      </c>
      <c r="C211" s="12" t="s">
        <v>1</v>
      </c>
      <c r="D211" s="12">
        <f>E211-1</f>
        <v>2020</v>
      </c>
      <c r="E211" s="12">
        <f>F211-1</f>
        <v>2021</v>
      </c>
      <c r="F211" s="12">
        <f>Tech!$D$5</f>
        <v>2022</v>
      </c>
      <c r="G211" s="12" t="str">
        <f>Tech!$C$13</f>
        <v>1 полугодие 2023 г. (или на ближайшую отчетную дату, близкую к дате оценки)</v>
      </c>
      <c r="H211" s="12" t="s">
        <v>254</v>
      </c>
      <c r="I211"/>
      <c r="J211"/>
    </row>
    <row r="212" spans="2:11" x14ac:dyDescent="0.3">
      <c r="B212" s="87" t="s">
        <v>74</v>
      </c>
      <c r="C212" s="64"/>
      <c r="D212" s="64"/>
      <c r="E212" s="64"/>
      <c r="F212" s="64"/>
      <c r="G212" s="64"/>
      <c r="H212" s="76"/>
      <c r="I212"/>
      <c r="J212"/>
    </row>
    <row r="213" spans="2:11" x14ac:dyDescent="0.3">
      <c r="B213" s="41" t="s">
        <v>93</v>
      </c>
      <c r="C213" s="44" t="s">
        <v>3</v>
      </c>
      <c r="D213" s="34"/>
      <c r="E213" s="34"/>
      <c r="F213" s="34"/>
      <c r="G213" s="34"/>
      <c r="H213" s="162" t="s">
        <v>68</v>
      </c>
      <c r="I213"/>
      <c r="J213"/>
    </row>
    <row r="214" spans="2:11" x14ac:dyDescent="0.3">
      <c r="B214" s="41" t="s">
        <v>94</v>
      </c>
      <c r="C214" s="44" t="s">
        <v>3</v>
      </c>
      <c r="D214" s="34"/>
      <c r="E214" s="34"/>
      <c r="F214" s="34"/>
      <c r="G214" s="34"/>
      <c r="H214" s="156"/>
      <c r="I214"/>
      <c r="J214"/>
    </row>
    <row r="215" spans="2:11" x14ac:dyDescent="0.3">
      <c r="B215" s="41" t="s">
        <v>95</v>
      </c>
      <c r="C215" s="44" t="s">
        <v>3</v>
      </c>
      <c r="D215" s="34"/>
      <c r="E215" s="34"/>
      <c r="F215" s="34"/>
      <c r="G215" s="34"/>
      <c r="H215" s="156"/>
      <c r="I215"/>
      <c r="J215"/>
    </row>
    <row r="216" spans="2:11" x14ac:dyDescent="0.3">
      <c r="B216" s="41" t="s">
        <v>96</v>
      </c>
      <c r="C216" s="44" t="s">
        <v>3</v>
      </c>
      <c r="D216" s="34"/>
      <c r="E216" s="34"/>
      <c r="F216" s="34"/>
      <c r="G216" s="34"/>
      <c r="H216" s="156"/>
      <c r="I216"/>
      <c r="J216"/>
    </row>
    <row r="217" spans="2:11" ht="14.25" thickBot="1" x14ac:dyDescent="0.35">
      <c r="B217" s="41" t="s">
        <v>97</v>
      </c>
      <c r="C217" s="44" t="s">
        <v>3</v>
      </c>
      <c r="D217" s="34"/>
      <c r="E217" s="34"/>
      <c r="F217" s="34"/>
      <c r="G217" s="34"/>
      <c r="H217" s="157"/>
      <c r="I217"/>
      <c r="J217"/>
    </row>
    <row r="218" spans="2:11" ht="27.75" thickBot="1" x14ac:dyDescent="0.35">
      <c r="B218" s="65" t="s">
        <v>64</v>
      </c>
      <c r="C218" s="49" t="s">
        <v>3</v>
      </c>
      <c r="D218" s="63"/>
      <c r="E218" s="63"/>
      <c r="F218" s="63"/>
      <c r="G218" s="63"/>
      <c r="H218" s="49" t="s">
        <v>39</v>
      </c>
      <c r="I218"/>
      <c r="J218"/>
    </row>
    <row r="219" spans="2:11" x14ac:dyDescent="0.3">
      <c r="B219" s="87" t="s">
        <v>75</v>
      </c>
      <c r="C219" s="64"/>
      <c r="D219" s="64"/>
      <c r="E219" s="64"/>
      <c r="F219" s="64"/>
      <c r="G219" s="64"/>
      <c r="H219" s="76"/>
      <c r="I219"/>
      <c r="J219"/>
    </row>
    <row r="220" spans="2:11" x14ac:dyDescent="0.3">
      <c r="B220" s="41" t="s">
        <v>54</v>
      </c>
      <c r="C220" s="44" t="s">
        <v>3</v>
      </c>
      <c r="D220" s="34"/>
      <c r="E220" s="34"/>
      <c r="F220" s="34"/>
      <c r="G220" s="34"/>
      <c r="H220" s="162" t="s">
        <v>68</v>
      </c>
      <c r="I220"/>
      <c r="J220"/>
      <c r="K220"/>
    </row>
    <row r="221" spans="2:11" x14ac:dyDescent="0.3">
      <c r="B221" s="41" t="s">
        <v>55</v>
      </c>
      <c r="C221" s="44" t="s">
        <v>3</v>
      </c>
      <c r="D221" s="34"/>
      <c r="E221" s="34"/>
      <c r="F221" s="34"/>
      <c r="G221" s="34"/>
      <c r="H221" s="156"/>
      <c r="I221"/>
      <c r="J221"/>
      <c r="K221"/>
    </row>
    <row r="222" spans="2:11" x14ac:dyDescent="0.3">
      <c r="B222" s="41" t="s">
        <v>56</v>
      </c>
      <c r="C222" s="44" t="s">
        <v>3</v>
      </c>
      <c r="D222" s="34"/>
      <c r="E222" s="34"/>
      <c r="F222" s="34"/>
      <c r="G222" s="34"/>
      <c r="H222" s="156"/>
      <c r="I222"/>
      <c r="J222"/>
      <c r="K222"/>
    </row>
    <row r="223" spans="2:11" x14ac:dyDescent="0.3">
      <c r="B223" s="41" t="s">
        <v>57</v>
      </c>
      <c r="C223" s="44" t="s">
        <v>3</v>
      </c>
      <c r="D223" s="34"/>
      <c r="E223" s="34"/>
      <c r="F223" s="34"/>
      <c r="G223" s="34"/>
      <c r="H223" s="156"/>
      <c r="I223"/>
      <c r="J223"/>
      <c r="K223"/>
    </row>
    <row r="224" spans="2:11" ht="14.25" thickBot="1" x14ac:dyDescent="0.35">
      <c r="B224" s="41" t="s">
        <v>58</v>
      </c>
      <c r="C224" s="44" t="s">
        <v>3</v>
      </c>
      <c r="D224" s="34"/>
      <c r="E224" s="34"/>
      <c r="F224" s="34"/>
      <c r="G224" s="34"/>
      <c r="H224" s="157"/>
      <c r="I224"/>
      <c r="J224"/>
      <c r="K224"/>
    </row>
    <row r="225" spans="2:11" ht="14.25" thickBot="1" x14ac:dyDescent="0.35">
      <c r="B225" s="41" t="s">
        <v>47</v>
      </c>
      <c r="C225" s="44"/>
      <c r="D225" s="122"/>
      <c r="E225" s="122"/>
      <c r="F225" s="122"/>
      <c r="G225" s="122"/>
      <c r="H225" s="123"/>
      <c r="I225"/>
      <c r="J225"/>
      <c r="K225"/>
    </row>
    <row r="226" spans="2:11" ht="27.75" thickBot="1" x14ac:dyDescent="0.35">
      <c r="B226" s="65" t="s">
        <v>63</v>
      </c>
      <c r="C226" s="49" t="s">
        <v>3</v>
      </c>
      <c r="D226" s="63"/>
      <c r="E226" s="63"/>
      <c r="F226" s="63"/>
      <c r="G226" s="63"/>
      <c r="H226" s="49" t="s">
        <v>39</v>
      </c>
      <c r="I226"/>
      <c r="J226"/>
      <c r="K226"/>
    </row>
    <row r="227" spans="2:11" x14ac:dyDescent="0.3">
      <c r="I227"/>
      <c r="J227"/>
      <c r="K227"/>
    </row>
    <row r="229" spans="2:11" x14ac:dyDescent="0.3">
      <c r="B229" s="55">
        <f>B209+1</f>
        <v>23</v>
      </c>
    </row>
    <row r="230" spans="2:11" ht="14.25" thickBot="1" x14ac:dyDescent="0.35">
      <c r="B230" s="55" t="s">
        <v>250</v>
      </c>
    </row>
    <row r="231" spans="2:11" ht="54.75" thickBot="1" x14ac:dyDescent="0.35">
      <c r="B231" s="80" t="s">
        <v>77</v>
      </c>
      <c r="C231" s="12" t="s">
        <v>1</v>
      </c>
      <c r="D231" s="12">
        <f>E231-1</f>
        <v>2020</v>
      </c>
      <c r="E231" s="12">
        <f>F231-1</f>
        <v>2021</v>
      </c>
      <c r="F231" s="12">
        <f>Tech!$D$5</f>
        <v>2022</v>
      </c>
      <c r="G231" s="12" t="str">
        <f>Tech!$C$13</f>
        <v>1 полугодие 2023 г. (или на ближайшую отчетную дату, близкую к дате оценки)</v>
      </c>
      <c r="H231" s="12" t="s">
        <v>254</v>
      </c>
      <c r="I231"/>
      <c r="J231"/>
    </row>
    <row r="232" spans="2:11" ht="27" x14ac:dyDescent="0.3">
      <c r="B232" s="87" t="s">
        <v>83</v>
      </c>
      <c r="C232" s="64"/>
      <c r="D232" s="64"/>
      <c r="E232" s="64"/>
      <c r="F232" s="64"/>
      <c r="G232" s="64"/>
      <c r="H232" s="76"/>
      <c r="I232"/>
      <c r="J232"/>
    </row>
    <row r="233" spans="2:11" ht="27" x14ac:dyDescent="0.3">
      <c r="B233" s="41" t="s">
        <v>78</v>
      </c>
      <c r="C233" s="44" t="s">
        <v>82</v>
      </c>
      <c r="D233" s="34"/>
      <c r="E233" s="34"/>
      <c r="F233" s="34"/>
      <c r="G233" s="34"/>
      <c r="H233" s="162" t="s">
        <v>85</v>
      </c>
      <c r="I233"/>
      <c r="J233"/>
    </row>
    <row r="234" spans="2:11" ht="27" x14ac:dyDescent="0.3">
      <c r="B234" s="41" t="s">
        <v>79</v>
      </c>
      <c r="C234" s="44" t="s">
        <v>82</v>
      </c>
      <c r="D234" s="34"/>
      <c r="E234" s="34"/>
      <c r="F234" s="34"/>
      <c r="G234" s="34"/>
      <c r="H234" s="156"/>
      <c r="I234"/>
      <c r="J234"/>
    </row>
    <row r="235" spans="2:11" x14ac:dyDescent="0.3">
      <c r="B235" s="41" t="s">
        <v>80</v>
      </c>
      <c r="C235" s="44" t="s">
        <v>82</v>
      </c>
      <c r="D235" s="34"/>
      <c r="E235" s="34"/>
      <c r="F235" s="34"/>
      <c r="G235" s="34"/>
      <c r="H235" s="156"/>
      <c r="I235"/>
      <c r="J235"/>
    </row>
    <row r="236" spans="2:11" ht="14.25" thickBot="1" x14ac:dyDescent="0.35">
      <c r="B236" s="41" t="s">
        <v>81</v>
      </c>
      <c r="C236" s="44" t="s">
        <v>82</v>
      </c>
      <c r="D236" s="39"/>
      <c r="E236" s="39"/>
      <c r="F236" s="39"/>
      <c r="G236" s="39"/>
      <c r="H236" s="157"/>
      <c r="I236"/>
      <c r="J236"/>
    </row>
    <row r="237" spans="2:11" ht="27.75" thickBot="1" x14ac:dyDescent="0.35">
      <c r="B237" s="65" t="s">
        <v>84</v>
      </c>
      <c r="C237" s="49" t="s">
        <v>82</v>
      </c>
      <c r="D237" s="63"/>
      <c r="E237" s="63"/>
      <c r="F237" s="63"/>
      <c r="G237" s="63"/>
      <c r="H237" s="49"/>
      <c r="I237"/>
      <c r="J237"/>
    </row>
    <row r="238" spans="2:11" x14ac:dyDescent="0.3">
      <c r="B238" s="67"/>
      <c r="C238" s="66"/>
      <c r="D238" s="66"/>
      <c r="E238" s="66"/>
      <c r="F238" s="66"/>
      <c r="G238" s="66"/>
      <c r="H238" s="66"/>
      <c r="I238"/>
      <c r="J238"/>
    </row>
    <row r="239" spans="2:11" x14ac:dyDescent="0.3">
      <c r="B239" s="87" t="s">
        <v>86</v>
      </c>
      <c r="C239" s="64"/>
      <c r="D239" s="64"/>
      <c r="E239" s="64"/>
      <c r="F239" s="64"/>
      <c r="G239" s="64"/>
      <c r="H239" s="66"/>
      <c r="I239"/>
      <c r="J239"/>
    </row>
    <row r="240" spans="2:11" ht="27" x14ac:dyDescent="0.3">
      <c r="B240" s="41" t="s">
        <v>78</v>
      </c>
      <c r="C240" s="44" t="s">
        <v>3</v>
      </c>
      <c r="D240" s="34"/>
      <c r="E240" s="34"/>
      <c r="F240" s="34"/>
      <c r="G240" s="34"/>
      <c r="H240" s="162" t="s">
        <v>85</v>
      </c>
      <c r="I240"/>
      <c r="J240"/>
    </row>
    <row r="241" spans="2:10" ht="27" x14ac:dyDescent="0.3">
      <c r="B241" s="41" t="s">
        <v>79</v>
      </c>
      <c r="C241" s="44" t="s">
        <v>3</v>
      </c>
      <c r="D241" s="34"/>
      <c r="E241" s="34"/>
      <c r="F241" s="34"/>
      <c r="G241" s="34"/>
      <c r="H241" s="156"/>
      <c r="I241"/>
      <c r="J241"/>
    </row>
    <row r="242" spans="2:10" x14ac:dyDescent="0.3">
      <c r="B242" s="41" t="s">
        <v>80</v>
      </c>
      <c r="C242" s="44" t="s">
        <v>3</v>
      </c>
      <c r="D242" s="34"/>
      <c r="E242" s="34"/>
      <c r="F242" s="34"/>
      <c r="G242" s="34"/>
      <c r="H242" s="156"/>
      <c r="I242"/>
      <c r="J242"/>
    </row>
    <row r="243" spans="2:10" ht="14.25" thickBot="1" x14ac:dyDescent="0.35">
      <c r="B243" s="41" t="s">
        <v>81</v>
      </c>
      <c r="C243" s="44" t="s">
        <v>3</v>
      </c>
      <c r="D243" s="34"/>
      <c r="E243" s="34"/>
      <c r="F243" s="34"/>
      <c r="G243" s="34"/>
      <c r="H243" s="157"/>
      <c r="I243"/>
      <c r="J243"/>
    </row>
    <row r="244" spans="2:10" ht="41.25" thickBot="1" x14ac:dyDescent="0.35">
      <c r="B244" s="65" t="s">
        <v>87</v>
      </c>
      <c r="C244" s="49" t="s">
        <v>3</v>
      </c>
      <c r="D244" s="63"/>
      <c r="E244" s="63"/>
      <c r="F244" s="63"/>
      <c r="G244" s="63"/>
      <c r="H244" s="49" t="s">
        <v>88</v>
      </c>
      <c r="I244"/>
      <c r="J244"/>
    </row>
    <row r="245" spans="2:10" x14ac:dyDescent="0.3">
      <c r="B245" s="88"/>
      <c r="C245" s="48"/>
      <c r="D245" s="77"/>
      <c r="E245" s="77"/>
      <c r="F245" s="77"/>
      <c r="G245" s="77"/>
      <c r="H245" s="48"/>
      <c r="I245"/>
      <c r="J245"/>
    </row>
    <row r="246" spans="2:10" x14ac:dyDescent="0.3">
      <c r="B246" s="95" t="s">
        <v>251</v>
      </c>
      <c r="I246"/>
      <c r="J246"/>
    </row>
    <row r="247" spans="2:10" ht="27" x14ac:dyDescent="0.3">
      <c r="B247" s="41" t="s">
        <v>78</v>
      </c>
      <c r="C247" s="68" t="s">
        <v>252</v>
      </c>
      <c r="D247" s="69"/>
      <c r="E247" s="69"/>
      <c r="F247" s="69"/>
      <c r="G247" s="69"/>
      <c r="H247" s="162" t="s">
        <v>85</v>
      </c>
      <c r="I247"/>
      <c r="J247"/>
    </row>
    <row r="248" spans="2:10" ht="27" x14ac:dyDescent="0.3">
      <c r="B248" s="41" t="s">
        <v>79</v>
      </c>
      <c r="C248" s="70" t="s">
        <v>252</v>
      </c>
      <c r="D248" s="34"/>
      <c r="E248" s="34"/>
      <c r="F248" s="34"/>
      <c r="G248" s="34"/>
      <c r="H248" s="156"/>
      <c r="I248"/>
      <c r="J248"/>
    </row>
    <row r="249" spans="2:10" x14ac:dyDescent="0.3">
      <c r="B249" s="41" t="s">
        <v>80</v>
      </c>
      <c r="C249" s="70" t="s">
        <v>252</v>
      </c>
      <c r="D249" s="34"/>
      <c r="E249" s="34"/>
      <c r="F249" s="34"/>
      <c r="G249" s="34"/>
      <c r="H249" s="156"/>
      <c r="I249"/>
      <c r="J249"/>
    </row>
    <row r="250" spans="2:10" x14ac:dyDescent="0.3">
      <c r="B250" s="50" t="s">
        <v>81</v>
      </c>
      <c r="C250" s="71" t="s">
        <v>252</v>
      </c>
      <c r="D250" s="62"/>
      <c r="E250" s="62"/>
      <c r="F250" s="62"/>
      <c r="G250" s="62"/>
      <c r="H250" s="163"/>
      <c r="I250"/>
      <c r="J250"/>
    </row>
    <row r="251" spans="2:10" x14ac:dyDescent="0.3">
      <c r="I251"/>
      <c r="J251"/>
    </row>
  </sheetData>
  <mergeCells count="30">
    <mergeCell ref="B1:H1"/>
    <mergeCell ref="B2:H2"/>
    <mergeCell ref="B3:H3"/>
    <mergeCell ref="H233:H236"/>
    <mergeCell ref="H240:H243"/>
    <mergeCell ref="H247:H250"/>
    <mergeCell ref="H120:H124"/>
    <mergeCell ref="H131:H135"/>
    <mergeCell ref="H220:H224"/>
    <mergeCell ref="H142:H147"/>
    <mergeCell ref="H177:H183"/>
    <mergeCell ref="H190:H194"/>
    <mergeCell ref="H201:H205"/>
    <mergeCell ref="H213:H217"/>
    <mergeCell ref="M32:M33"/>
    <mergeCell ref="H82:H84"/>
    <mergeCell ref="B38:F38"/>
    <mergeCell ref="B44:F44"/>
    <mergeCell ref="H110:H112"/>
    <mergeCell ref="K32:K33"/>
    <mergeCell ref="B45:B46"/>
    <mergeCell ref="C45:F45"/>
    <mergeCell ref="G45:G46"/>
    <mergeCell ref="H45:H46"/>
    <mergeCell ref="L32:L33"/>
    <mergeCell ref="B32:B33"/>
    <mergeCell ref="C32:C33"/>
    <mergeCell ref="D32:D33"/>
    <mergeCell ref="E32:E33"/>
    <mergeCell ref="F32:J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Tech</vt:lpstr>
      <vt:lpstr>Запрос</vt:lpstr>
      <vt:lpstr>Общие данные</vt:lpstr>
      <vt:lpstr>Финансово-экономическая инф.</vt:lpstr>
      <vt:lpstr>Бухгалтерская информация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Сумеров</dc:creator>
  <cp:lastModifiedBy>Цыкорин Николай Николаевич</cp:lastModifiedBy>
  <dcterms:created xsi:type="dcterms:W3CDTF">2016-05-19T14:31:57Z</dcterms:created>
  <dcterms:modified xsi:type="dcterms:W3CDTF">2023-07-14T14:44:25Z</dcterms:modified>
</cp:coreProperties>
</file>